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276A9191-C66C-9F47-8356-2358B2B61917}" xr6:coauthVersionLast="47" xr6:coauthVersionMax="47" xr10:uidLastSave="{00000000-0000-0000-0000-000000000000}"/>
  <bookViews>
    <workbookView xWindow="0" yWindow="740" windowWidth="29400" windowHeight="18380" xr2:uid="{E9D69870-2E4F-BC47-9398-15ADF343588C}"/>
  </bookViews>
  <sheets>
    <sheet name="F3.1 Final" sheetId="1" r:id="rId1"/>
  </sheets>
  <externalReferences>
    <externalReference r:id="rId2"/>
  </externalReferences>
  <definedNames>
    <definedName name="__________________SCH6" localSheetId="0">#REF!</definedName>
    <definedName name="__________________SCH6">#REF!</definedName>
    <definedName name="_________________SCH6">#REF!</definedName>
    <definedName name="________________SCH6">#REF!</definedName>
    <definedName name="_______________SCH6">#REF!</definedName>
    <definedName name="______________SCH6">#REF!</definedName>
    <definedName name="_____________SCH6">#REF!</definedName>
    <definedName name="____________SCH6">#REF!</definedName>
    <definedName name="___________SCH6">#REF!</definedName>
    <definedName name="__________SCH6">#REF!</definedName>
    <definedName name="_________SCH6">#REF!</definedName>
    <definedName name="________SCH6">#REF!</definedName>
    <definedName name="_______SCH6">#REF!</definedName>
    <definedName name="______SCH6">#REF!</definedName>
    <definedName name="____SCH6">#REF!</definedName>
    <definedName name="___ABC5">#REF!</definedName>
    <definedName name="___SCH6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_cir1">#REF!</definedName>
    <definedName name="__cir10">#REF!</definedName>
    <definedName name="__cir11">#REF!</definedName>
    <definedName name="__cir12">#REF!</definedName>
    <definedName name="__cir13">#REF!</definedName>
    <definedName name="__cir2">#REF!</definedName>
    <definedName name="__cir3">#REF!</definedName>
    <definedName name="__cir4">#REF!</definedName>
    <definedName name="__cir5">#REF!</definedName>
    <definedName name="__cir6">#REF!</definedName>
    <definedName name="__cir7">#REF!</definedName>
    <definedName name="__cir8">#REF!</definedName>
    <definedName name="__cir9">#REF!</definedName>
    <definedName name="__FOR1" localSheetId="0">IF(#REF!=1,__cir1,0)</definedName>
    <definedName name="__FOR1">IF(#REF!=1,__cir1,0)</definedName>
    <definedName name="__FOR10" localSheetId="0">IF(#REF!=1,__cir10,0)</definedName>
    <definedName name="__FOR10">IF(#REF!=1,__cir10,0)</definedName>
    <definedName name="__FOR11" localSheetId="0">IF(#REF!=1,__cir11,0)</definedName>
    <definedName name="__FOR11">IF(#REF!=1,__cir11,0)</definedName>
    <definedName name="__FOR12" localSheetId="0">IF(#REF!=1,__cir12,0)</definedName>
    <definedName name="__FOR12">IF(#REF!=1,__cir12,0)</definedName>
    <definedName name="__FOR13" localSheetId="0">IF(#REF!=1,__cir13,0)</definedName>
    <definedName name="__FOR13">IF(#REF!=1,__cir13,0)</definedName>
    <definedName name="__FOR2" localSheetId="0">IF(#REF!=1,__cir2,0)</definedName>
    <definedName name="__FOR2">IF(#REF!=1,__cir2,0)</definedName>
    <definedName name="__FOR3" localSheetId="0">IF(#REF!=1,__cir3,0)</definedName>
    <definedName name="__FOR3">IF(#REF!=1,__cir3,0)</definedName>
    <definedName name="__FOR4" localSheetId="0">IF(#REF!=1,__cir4,0)</definedName>
    <definedName name="__FOR4">IF(#REF!=1,__cir4,0)</definedName>
    <definedName name="__FOR5" localSheetId="0">IF(#REF!=1,__cir5,0)</definedName>
    <definedName name="__FOR5">IF(#REF!=1,__cir5,0)</definedName>
    <definedName name="__FOR6" localSheetId="0">IF(#REF!=1,__cir6,0)</definedName>
    <definedName name="__FOR6">IF(#REF!=1,__cir6,0)</definedName>
    <definedName name="__FOR7" localSheetId="0">IF(#REF!=1,__cir7,0)</definedName>
    <definedName name="__FOR7">IF(#REF!=1,__cir7,0)</definedName>
    <definedName name="__FOR8" localSheetId="0">IF(#REF!=1,__cir8,0)</definedName>
    <definedName name="__FOR8">IF(#REF!=1,__cir8,0)</definedName>
    <definedName name="__FOR9" localSheetId="0">IF(#REF!=1,__cir9,0)</definedName>
    <definedName name="__FOR9">IF(#REF!=1,__cir9,0)</definedName>
    <definedName name="__SCH6">#REF!</definedName>
    <definedName name="_3.7">#REF!</definedName>
    <definedName name="_BSD1">#REF!</definedName>
    <definedName name="_BSD2">#REF!</definedName>
    <definedName name="_cir1">#REF!</definedName>
    <definedName name="_cir10">#REF!</definedName>
    <definedName name="_cir11">#REF!</definedName>
    <definedName name="_cir12">#REF!</definedName>
    <definedName name="_cir13">#REF!</definedName>
    <definedName name="_cir2">#REF!</definedName>
    <definedName name="_cir3">#REF!</definedName>
    <definedName name="_cir4">#REF!</definedName>
    <definedName name="_cir5">#REF!</definedName>
    <definedName name="_cir6">#REF!</definedName>
    <definedName name="_cir7">#REF!</definedName>
    <definedName name="_cir8">#REF!</definedName>
    <definedName name="_cir9">#REF!</definedName>
    <definedName name="_Fill" hidden="1">#REF!</definedName>
    <definedName name="_xlnm._FilterDatabase" localSheetId="0" hidden="1">'F3.1 Final'!$A$10:$P$348</definedName>
    <definedName name="_FOR1" localSheetId="0">IF(#REF!=1,_cir1,0)</definedName>
    <definedName name="_FOR1">IF(#REF!=1,_cir1,0)</definedName>
    <definedName name="_FOR10" localSheetId="0">IF(#REF!=1,_cir10,0)</definedName>
    <definedName name="_FOR10">IF(#REF!=1,_cir10,0)</definedName>
    <definedName name="_FOR11" localSheetId="0">IF(#REF!=1,_cir11,0)</definedName>
    <definedName name="_FOR11">IF(#REF!=1,_cir11,0)</definedName>
    <definedName name="_FOR12" localSheetId="0">IF(#REF!=1,_cir12,0)</definedName>
    <definedName name="_FOR12">IF(#REF!=1,_cir12,0)</definedName>
    <definedName name="_FOR13" localSheetId="0">IF(#REF!=1,_cir13,0)</definedName>
    <definedName name="_FOR13">IF(#REF!=1,_cir13,0)</definedName>
    <definedName name="_FOR2" localSheetId="0">IF(#REF!=1,_cir2,0)</definedName>
    <definedName name="_FOR2">IF(#REF!=1,_cir2,0)</definedName>
    <definedName name="_FOR3" localSheetId="0">IF(#REF!=1,_cir3,0)</definedName>
    <definedName name="_FOR3">IF(#REF!=1,_cir3,0)</definedName>
    <definedName name="_FOR4" localSheetId="0">IF(#REF!=1,_cir4,0)</definedName>
    <definedName name="_FOR4">IF(#REF!=1,_cir4,0)</definedName>
    <definedName name="_FOR5" localSheetId="0">IF(#REF!=1,_cir5,0)</definedName>
    <definedName name="_FOR5">IF(#REF!=1,_cir5,0)</definedName>
    <definedName name="_FOR6" localSheetId="0">IF(#REF!=1,_cir6,0)</definedName>
    <definedName name="_FOR6">IF(#REF!=1,_cir6,0)</definedName>
    <definedName name="_FOR7" localSheetId="0">IF(#REF!=1,_cir7,0)</definedName>
    <definedName name="_FOR7">IF(#REF!=1,_cir7,0)</definedName>
    <definedName name="_FOR8" localSheetId="0">IF(#REF!=1,_cir8,0)</definedName>
    <definedName name="_FOR8">IF(#REF!=1,_cir8,0)</definedName>
    <definedName name="_FOR9" localSheetId="0">IF(#REF!=1,_cir9,0)</definedName>
    <definedName name="_FOR9">IF(#REF!=1,_cir9,0)</definedName>
    <definedName name="_IED1">#REF!</definedName>
    <definedName name="_IED2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CH15">#REF!</definedName>
    <definedName name="_SCH2">#REF!</definedName>
    <definedName name="_SCH25">#REF!</definedName>
    <definedName name="_SCH4">#REF!</definedName>
    <definedName name="_SCH6">#REF!</definedName>
    <definedName name="_SCH9">#REF!</definedName>
    <definedName name="_Sort" hidden="1">#REF!</definedName>
    <definedName name="_TTU6">#REF!</definedName>
    <definedName name="A">#REF!</definedName>
    <definedName name="aa">#REF!</definedName>
    <definedName name="ADL.63">#REF!</definedName>
    <definedName name="agri">#REF!</definedName>
    <definedName name="as">#REF!</definedName>
    <definedName name="asd">#REF!</definedName>
    <definedName name="assmp_N">#REF!</definedName>
    <definedName name="assmp_S">#REF!</definedName>
    <definedName name="assmp_W">#REF!</definedName>
    <definedName name="assmpn_E">#REF!</definedName>
    <definedName name="asst_cost">#REF!</definedName>
    <definedName name="aws">#REF!</definedName>
    <definedName name="B">#REF!</definedName>
    <definedName name="bi">#REF!</definedName>
    <definedName name="ChangeinAccruedInterest">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>#REF!</definedName>
    <definedName name="D3B">#REF!</definedName>
    <definedName name="D3S">#REF!</definedName>
    <definedName name="_xlnm.Database">#REF!</definedName>
    <definedName name="dbn_assts">#REF!</definedName>
    <definedName name="DIB" localSheetId="0">#REF!</definedName>
    <definedName name="DIB">#REF!</definedName>
    <definedName name="Discom1F1">#REF!</definedName>
    <definedName name="Discom1F2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COMHH">#REF!</definedName>
    <definedName name="dom">#REF!</definedName>
    <definedName name="dpc">#REF!</definedName>
    <definedName name="dy">#REF!,#REF!</definedName>
    <definedName name="e" localSheetId="0">#REF!</definedName>
    <definedName name="e">#REF!</definedName>
    <definedName name="E_315MVA_Addl_Page1">#REF!</definedName>
    <definedName name="E_315MVA_Addl_Page2">#REF!</definedName>
    <definedName name="f">#REF!</definedName>
    <definedName name="F3.7" localSheetId="0">#REF!</definedName>
    <definedName name="F3.7">#REF!</definedName>
    <definedName name="FOR10a" localSheetId="0">IF(#REF!=0,__cir10,0)</definedName>
    <definedName name="FOR10a">IF(#REF!=0,__cir10,0)</definedName>
    <definedName name="FOR11a" localSheetId="0">IF(#REF!=0,__cir11,0)</definedName>
    <definedName name="FOR11a">IF(#REF!=0,__cir11,0)</definedName>
    <definedName name="FOR12a" localSheetId="0">IF(#REF!=0,__cir12,0)</definedName>
    <definedName name="FOR12a">IF(#REF!=0,__cir12,0)</definedName>
    <definedName name="FOR13a" localSheetId="0">IF(#REF!=0,__cir13,0)</definedName>
    <definedName name="FOR13a">IF(#REF!=0,__cir13,0)</definedName>
    <definedName name="FOR1a" localSheetId="0">IF(#REF!=0, __cir1,0)</definedName>
    <definedName name="FOR1a">IF(#REF!=0, __cir1,0)</definedName>
    <definedName name="FOR2a" localSheetId="0">IF(#REF!=0,__cir2,0)</definedName>
    <definedName name="FOR2a">IF(#REF!=0,__cir2,0)</definedName>
    <definedName name="FOR3a" localSheetId="0">IF(#REF!=0,__cir3,0)</definedName>
    <definedName name="FOR3a">IF(#REF!=0,__cir3,0)</definedName>
    <definedName name="FOR4a" localSheetId="0">IF(#REF!=0,__cir4,0)</definedName>
    <definedName name="FOR4a">IF(#REF!=0,__cir4,0)</definedName>
    <definedName name="FOR5a" localSheetId="0">IF(#REF!=0,__cir5,0)</definedName>
    <definedName name="FOR5a">IF(#REF!=0,__cir5,0)</definedName>
    <definedName name="FOR6a" localSheetId="0">IF(#REF!=0,__cir6,0)</definedName>
    <definedName name="FOR6a">IF(#REF!=0,__cir6,0)</definedName>
    <definedName name="FOR7a" localSheetId="0">IF(#REF!=0,__cir7,0)</definedName>
    <definedName name="FOR7a">IF(#REF!=0,__cir7,0)</definedName>
    <definedName name="FOR8a" localSheetId="0">IF(#REF!=0,__cir8,0)</definedName>
    <definedName name="FOR8a">IF(#REF!=0,__cir8,0)</definedName>
    <definedName name="FOR9a" localSheetId="0">IF(#REF!=0,__cir9,0)</definedName>
    <definedName name="FOR9a">IF(#REF!=0,__cir9,0)</definedName>
    <definedName name="form" localSheetId="0">#REF!</definedName>
    <definedName name="form">#REF!</definedName>
    <definedName name="form__" localSheetId="0">#REF!</definedName>
    <definedName name="form__">#REF!</definedName>
    <definedName name="form3" localSheetId="0">#REF!</definedName>
    <definedName name="form3">#REF!</definedName>
    <definedName name="form3.7" localSheetId="0">#REF!</definedName>
    <definedName name="form3.7">#REF!</definedName>
    <definedName name="Fuel_Exp_CY">#REF!</definedName>
    <definedName name="Fuel_Exp_EY">#REF!</definedName>
    <definedName name="Fuel_Exp_PY">#REF!</definedName>
    <definedName name="fy">#REF!,#REF!</definedName>
    <definedName name="ICG">#REF!</definedName>
    <definedName name="icg_tarif_E">#REF!</definedName>
    <definedName name="icg_tarif_N">#REF!</definedName>
    <definedName name="icg_tarif_S">#REF!</definedName>
    <definedName name="icg_tarif_W">#REF!</definedName>
    <definedName name="Insurance">#REF!,#REF!</definedName>
    <definedName name="interest">#REF!</definedName>
    <definedName name="interest_v">#REF!,#REF!</definedName>
    <definedName name="Intt_Charge_cY">#REF!,#REF!</definedName>
    <definedName name="Intt_Charge_cy_1">#REF!,#REF!</definedName>
    <definedName name="Intt_Charge_eY">#REF!,#REF!</definedName>
    <definedName name="Intt_Charge_ey_1">#REF!,#REF!</definedName>
    <definedName name="Intt_Charge_PY">#REF!,#REF!</definedName>
    <definedName name="Intt_Charge_py_1">#REF!,#REF!</definedName>
    <definedName name="INV_E">#REF!</definedName>
    <definedName name="INV_N">#REF!</definedName>
    <definedName name="INV_S">#REF!</definedName>
    <definedName name="INV_W">#REF!</definedName>
    <definedName name="INVPLAN">#REF!</definedName>
    <definedName name="Iteration_switch">#REF!</definedName>
    <definedName name="jherc">#REF!</definedName>
    <definedName name="jhkhk">#REF!</definedName>
    <definedName name="K2000_">#N/A</definedName>
    <definedName name="loan">#REF!</definedName>
    <definedName name="ltind">#REF!</definedName>
    <definedName name="LTLReceipt">#REF!</definedName>
    <definedName name="LTLRepayment">#REF!</definedName>
    <definedName name="new_discom">#REF!</definedName>
    <definedName name="NonDom">#REF!</definedName>
    <definedName name="PERF">#REF!</definedName>
    <definedName name="perf_E">#REF!</definedName>
    <definedName name="perf_N">#REF!</definedName>
    <definedName name="perf_S">#REF!</definedName>
    <definedName name="perf_W">#REF!</definedName>
    <definedName name="phycont15">0.15</definedName>
    <definedName name="Pop_Ratio">#REF!</definedName>
    <definedName name="_xlnm.Print_Area" localSheetId="0">'F3.1 Final'!$A$1:$Q$373</definedName>
    <definedName name="_xlnm.Print_Area">#REF!</definedName>
    <definedName name="PRINT_AREA_MI">#REF!</definedName>
    <definedName name="_xlnm.Print_Titles" localSheetId="0">'F3.1 Final'!$A:$B,'F3.1 Final'!$1:$10</definedName>
    <definedName name="q">#REF!,#REF!</definedName>
    <definedName name="q2w3">#REF!</definedName>
    <definedName name="qwe">#REF!</definedName>
    <definedName name="revised">#REF!</definedName>
    <definedName name="same">#REF!</definedName>
    <definedName name="sca">#REF!</definedName>
    <definedName name="SFLEKJGKWE">#REF!</definedName>
    <definedName name="shft1">#REF!</definedName>
    <definedName name="shftI">#REF!</definedName>
    <definedName name="SJJSJSJJS" localSheetId="0">#REF!</definedName>
    <definedName name="SJJSJSJJS">#REF!</definedName>
    <definedName name="sss">#REF!</definedName>
    <definedName name="STAT3">#REF!</definedName>
    <definedName name="STLReceipt">#REF!</definedName>
    <definedName name="STLRepayment">#REF!</definedName>
    <definedName name="TARIFF">#REF!</definedName>
    <definedName name="taxrate">0</definedName>
    <definedName name="try">#REF!</definedName>
    <definedName name="unshe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>#REF!</definedName>
    <definedName name="X1_">#REF!</definedName>
    <definedName name="xxx">#REF!</definedName>
    <definedName name="YEAR" localSheetId="0">#REF!</definedName>
    <definedName name="YEAR">#REF!</definedName>
    <definedName name="Year1">#REF!</definedName>
    <definedName name="year2">#REF!</definedName>
    <definedName name="years">#REF!</definedName>
    <definedName name="zzz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0" i="1" l="1"/>
  <c r="P372" i="1" s="1"/>
  <c r="J370" i="1"/>
  <c r="O369" i="1"/>
  <c r="P369" i="1" s="1"/>
  <c r="J369" i="1"/>
  <c r="P368" i="1"/>
  <c r="J368" i="1"/>
  <c r="P367" i="1"/>
  <c r="O367" i="1"/>
  <c r="J367" i="1"/>
  <c r="O366" i="1"/>
  <c r="P366" i="1" s="1"/>
  <c r="J366" i="1"/>
  <c r="P365" i="1"/>
  <c r="O365" i="1"/>
  <c r="J365" i="1"/>
  <c r="O364" i="1"/>
  <c r="P364" i="1" s="1"/>
  <c r="J364" i="1"/>
  <c r="P363" i="1"/>
  <c r="O363" i="1"/>
  <c r="J363" i="1"/>
  <c r="O362" i="1"/>
  <c r="P362" i="1" s="1"/>
  <c r="J362" i="1"/>
  <c r="P361" i="1"/>
  <c r="O361" i="1"/>
  <c r="J361" i="1"/>
  <c r="O360" i="1"/>
  <c r="P360" i="1" s="1"/>
  <c r="J360" i="1"/>
  <c r="O359" i="1"/>
  <c r="P359" i="1" s="1"/>
  <c r="J359" i="1"/>
  <c r="T355" i="1"/>
  <c r="O355" i="1"/>
  <c r="P355" i="1" s="1"/>
  <c r="J355" i="1"/>
  <c r="P354" i="1"/>
  <c r="O354" i="1"/>
  <c r="J354" i="1"/>
  <c r="O353" i="1"/>
  <c r="P353" i="1" s="1"/>
  <c r="J353" i="1"/>
  <c r="P352" i="1"/>
  <c r="O352" i="1"/>
  <c r="J352" i="1"/>
  <c r="O351" i="1"/>
  <c r="P351" i="1" s="1"/>
  <c r="J351" i="1"/>
  <c r="P350" i="1"/>
  <c r="O350" i="1"/>
  <c r="J350" i="1"/>
  <c r="O349" i="1"/>
  <c r="P349" i="1" s="1"/>
  <c r="J349" i="1"/>
  <c r="O348" i="1"/>
  <c r="P348" i="1" s="1"/>
  <c r="J348" i="1"/>
  <c r="O347" i="1"/>
  <c r="P347" i="1" s="1"/>
  <c r="J347" i="1"/>
  <c r="P346" i="1"/>
  <c r="O346" i="1"/>
  <c r="J346" i="1"/>
  <c r="O345" i="1"/>
  <c r="P345" i="1" s="1"/>
  <c r="J345" i="1"/>
  <c r="F345" i="1"/>
  <c r="C345" i="1"/>
  <c r="P344" i="1"/>
  <c r="O344" i="1"/>
  <c r="J344" i="1"/>
  <c r="O343" i="1"/>
  <c r="P343" i="1" s="1"/>
  <c r="J343" i="1"/>
  <c r="P342" i="1"/>
  <c r="J342" i="1"/>
  <c r="S341" i="1"/>
  <c r="R341" i="1"/>
  <c r="R342" i="1" s="1"/>
  <c r="O341" i="1"/>
  <c r="P341" i="1" s="1"/>
  <c r="J341" i="1"/>
  <c r="P340" i="1"/>
  <c r="O340" i="1"/>
  <c r="J340" i="1"/>
  <c r="O339" i="1"/>
  <c r="P339" i="1" s="1"/>
  <c r="J339" i="1"/>
  <c r="F339" i="1"/>
  <c r="C339" i="1"/>
  <c r="P338" i="1"/>
  <c r="O338" i="1"/>
  <c r="J338" i="1"/>
  <c r="O337" i="1"/>
  <c r="P337" i="1" s="1"/>
  <c r="J337" i="1"/>
  <c r="P336" i="1"/>
  <c r="J336" i="1"/>
  <c r="P335" i="1"/>
  <c r="J335" i="1"/>
  <c r="P334" i="1"/>
  <c r="J334" i="1"/>
  <c r="P333" i="1"/>
  <c r="O333" i="1"/>
  <c r="J333" i="1"/>
  <c r="O332" i="1"/>
  <c r="P332" i="1" s="1"/>
  <c r="J332" i="1"/>
  <c r="P331" i="1"/>
  <c r="O331" i="1"/>
  <c r="J331" i="1"/>
  <c r="F331" i="1"/>
  <c r="C331" i="1"/>
  <c r="O330" i="1"/>
  <c r="P330" i="1" s="1"/>
  <c r="J330" i="1"/>
  <c r="P329" i="1"/>
  <c r="O329" i="1"/>
  <c r="J329" i="1"/>
  <c r="O328" i="1"/>
  <c r="P328" i="1" s="1"/>
  <c r="J328" i="1"/>
  <c r="P327" i="1"/>
  <c r="J327" i="1"/>
  <c r="P326" i="1"/>
  <c r="J326" i="1"/>
  <c r="P325" i="1"/>
  <c r="O325" i="1"/>
  <c r="J325" i="1"/>
  <c r="O324" i="1"/>
  <c r="P324" i="1" s="1"/>
  <c r="J324" i="1"/>
  <c r="P323" i="1"/>
  <c r="O323" i="1"/>
  <c r="J323" i="1"/>
  <c r="F323" i="1"/>
  <c r="C323" i="1"/>
  <c r="O322" i="1"/>
  <c r="P322" i="1" s="1"/>
  <c r="J322" i="1"/>
  <c r="P321" i="1"/>
  <c r="O321" i="1"/>
  <c r="J321" i="1"/>
  <c r="P320" i="1"/>
  <c r="O320" i="1"/>
  <c r="J320" i="1"/>
  <c r="O319" i="1"/>
  <c r="P319" i="1" s="1"/>
  <c r="J319" i="1"/>
  <c r="O318" i="1"/>
  <c r="P318" i="1" s="1"/>
  <c r="J318" i="1"/>
  <c r="P317" i="1"/>
  <c r="O317" i="1"/>
  <c r="J317" i="1"/>
  <c r="O316" i="1"/>
  <c r="P316" i="1" s="1"/>
  <c r="J316" i="1"/>
  <c r="P315" i="1"/>
  <c r="O315" i="1"/>
  <c r="J315" i="1"/>
  <c r="J314" i="1"/>
  <c r="J313" i="1"/>
  <c r="O312" i="1"/>
  <c r="J312" i="1"/>
  <c r="J311" i="1"/>
  <c r="O310" i="1"/>
  <c r="P310" i="1" s="1"/>
  <c r="J310" i="1"/>
  <c r="F310" i="1"/>
  <c r="C310" i="1"/>
  <c r="O309" i="1"/>
  <c r="P309" i="1" s="1"/>
  <c r="J309" i="1"/>
  <c r="O308" i="1"/>
  <c r="P308" i="1" s="1"/>
  <c r="J308" i="1"/>
  <c r="J307" i="1"/>
  <c r="J306" i="1"/>
  <c r="O305" i="1"/>
  <c r="P305" i="1" s="1"/>
  <c r="J305" i="1"/>
  <c r="O304" i="1"/>
  <c r="P304" i="1" s="1"/>
  <c r="J304" i="1"/>
  <c r="O303" i="1"/>
  <c r="P303" i="1" s="1"/>
  <c r="J303" i="1"/>
  <c r="O302" i="1"/>
  <c r="P302" i="1" s="1"/>
  <c r="J302" i="1"/>
  <c r="F302" i="1"/>
  <c r="F304" i="1" s="1"/>
  <c r="C302" i="1"/>
  <c r="C304" i="1" s="1"/>
  <c r="O301" i="1"/>
  <c r="P301" i="1" s="1"/>
  <c r="J301" i="1"/>
  <c r="F301" i="1"/>
  <c r="C301" i="1"/>
  <c r="O300" i="1"/>
  <c r="J300" i="1"/>
  <c r="O299" i="1"/>
  <c r="J299" i="1"/>
  <c r="P298" i="1"/>
  <c r="O298" i="1"/>
  <c r="J298" i="1"/>
  <c r="O297" i="1"/>
  <c r="J297" i="1"/>
  <c r="O296" i="1"/>
  <c r="J296" i="1"/>
  <c r="O295" i="1"/>
  <c r="P295" i="1" s="1"/>
  <c r="J295" i="1"/>
  <c r="F295" i="1"/>
  <c r="C295" i="1"/>
  <c r="O294" i="1"/>
  <c r="J294" i="1"/>
  <c r="P293" i="1"/>
  <c r="O293" i="1"/>
  <c r="J293" i="1"/>
  <c r="O292" i="1"/>
  <c r="P292" i="1" s="1"/>
  <c r="J292" i="1"/>
  <c r="F292" i="1"/>
  <c r="C292" i="1"/>
  <c r="O291" i="1"/>
  <c r="J291" i="1"/>
  <c r="P290" i="1"/>
  <c r="O290" i="1"/>
  <c r="J290" i="1"/>
  <c r="O289" i="1"/>
  <c r="P289" i="1" s="1"/>
  <c r="J289" i="1"/>
  <c r="F289" i="1"/>
  <c r="F303" i="1" s="1"/>
  <c r="C289" i="1"/>
  <c r="C303" i="1" s="1"/>
  <c r="O288" i="1"/>
  <c r="J288" i="1"/>
  <c r="P287" i="1"/>
  <c r="O287" i="1"/>
  <c r="J287" i="1"/>
  <c r="J286" i="1"/>
  <c r="O285" i="1"/>
  <c r="P285" i="1" s="1"/>
  <c r="J285" i="1"/>
  <c r="F285" i="1"/>
  <c r="C285" i="1"/>
  <c r="O284" i="1"/>
  <c r="J284" i="1"/>
  <c r="P283" i="1"/>
  <c r="O283" i="1"/>
  <c r="J283" i="1"/>
  <c r="O282" i="1"/>
  <c r="P282" i="1" s="1"/>
  <c r="J282" i="1"/>
  <c r="F282" i="1"/>
  <c r="C282" i="1"/>
  <c r="O281" i="1"/>
  <c r="J281" i="1"/>
  <c r="P280" i="1"/>
  <c r="O280" i="1"/>
  <c r="J280" i="1"/>
  <c r="O279" i="1"/>
  <c r="P279" i="1" s="1"/>
  <c r="J279" i="1"/>
  <c r="F279" i="1"/>
  <c r="C279" i="1"/>
  <c r="O278" i="1"/>
  <c r="J278" i="1"/>
  <c r="P277" i="1"/>
  <c r="O277" i="1"/>
  <c r="J277" i="1"/>
  <c r="O276" i="1"/>
  <c r="P276" i="1" s="1"/>
  <c r="J276" i="1"/>
  <c r="F276" i="1"/>
  <c r="C276" i="1"/>
  <c r="O275" i="1"/>
  <c r="J275" i="1"/>
  <c r="P274" i="1"/>
  <c r="O274" i="1"/>
  <c r="J274" i="1"/>
  <c r="O273" i="1"/>
  <c r="P273" i="1" s="1"/>
  <c r="J273" i="1"/>
  <c r="F273" i="1"/>
  <c r="C273" i="1"/>
  <c r="O272" i="1"/>
  <c r="J272" i="1"/>
  <c r="P271" i="1"/>
  <c r="O271" i="1"/>
  <c r="J271" i="1"/>
  <c r="O270" i="1"/>
  <c r="P270" i="1" s="1"/>
  <c r="J270" i="1"/>
  <c r="F270" i="1"/>
  <c r="C270" i="1"/>
  <c r="O269" i="1"/>
  <c r="J269" i="1"/>
  <c r="P268" i="1"/>
  <c r="O268" i="1"/>
  <c r="J268" i="1"/>
  <c r="O267" i="1"/>
  <c r="P267" i="1" s="1"/>
  <c r="J267" i="1"/>
  <c r="F267" i="1"/>
  <c r="C267" i="1"/>
  <c r="O266" i="1"/>
  <c r="J266" i="1"/>
  <c r="P265" i="1"/>
  <c r="O265" i="1"/>
  <c r="J265" i="1"/>
  <c r="O264" i="1"/>
  <c r="P264" i="1" s="1"/>
  <c r="J264" i="1"/>
  <c r="F264" i="1"/>
  <c r="C264" i="1"/>
  <c r="O263" i="1"/>
  <c r="J263" i="1"/>
  <c r="P262" i="1"/>
  <c r="O262" i="1"/>
  <c r="J262" i="1"/>
  <c r="O261" i="1"/>
  <c r="P261" i="1" s="1"/>
  <c r="J261" i="1"/>
  <c r="F261" i="1"/>
  <c r="C261" i="1"/>
  <c r="O260" i="1"/>
  <c r="J260" i="1"/>
  <c r="P259" i="1"/>
  <c r="O259" i="1"/>
  <c r="J259" i="1"/>
  <c r="O258" i="1"/>
  <c r="P258" i="1" s="1"/>
  <c r="J258" i="1"/>
  <c r="F258" i="1"/>
  <c r="C258" i="1"/>
  <c r="C305" i="1" s="1"/>
  <c r="O257" i="1"/>
  <c r="J257" i="1"/>
  <c r="P256" i="1"/>
  <c r="O256" i="1"/>
  <c r="J256" i="1"/>
  <c r="J255" i="1"/>
  <c r="J254" i="1"/>
  <c r="O253" i="1"/>
  <c r="P253" i="1" s="1"/>
  <c r="J253" i="1"/>
  <c r="O252" i="1"/>
  <c r="P252" i="1" s="1"/>
  <c r="J252" i="1"/>
  <c r="J251" i="1"/>
  <c r="O250" i="1"/>
  <c r="P250" i="1" s="1"/>
  <c r="J250" i="1"/>
  <c r="O249" i="1"/>
  <c r="P249" i="1" s="1"/>
  <c r="J249" i="1"/>
  <c r="C249" i="1"/>
  <c r="J248" i="1"/>
  <c r="P247" i="1"/>
  <c r="O247" i="1"/>
  <c r="J247" i="1"/>
  <c r="F247" i="1"/>
  <c r="C247" i="1"/>
  <c r="O246" i="1"/>
  <c r="J246" i="1"/>
  <c r="O245" i="1"/>
  <c r="P245" i="1" s="1"/>
  <c r="J245" i="1"/>
  <c r="J244" i="1"/>
  <c r="J243" i="1"/>
  <c r="N242" i="1"/>
  <c r="M242" i="1"/>
  <c r="J242" i="1"/>
  <c r="C242" i="1"/>
  <c r="O241" i="1"/>
  <c r="P241" i="1" s="1"/>
  <c r="J241" i="1"/>
  <c r="O240" i="1"/>
  <c r="P240" i="1" s="1"/>
  <c r="J240" i="1"/>
  <c r="C240" i="1"/>
  <c r="O239" i="1"/>
  <c r="P239" i="1" s="1"/>
  <c r="J239" i="1"/>
  <c r="F239" i="1"/>
  <c r="P238" i="1"/>
  <c r="O238" i="1"/>
  <c r="J238" i="1"/>
  <c r="F238" i="1"/>
  <c r="P237" i="1"/>
  <c r="O237" i="1"/>
  <c r="J237" i="1"/>
  <c r="F237" i="1"/>
  <c r="O236" i="1"/>
  <c r="P236" i="1" s="1"/>
  <c r="J236" i="1"/>
  <c r="F236" i="1"/>
  <c r="P235" i="1"/>
  <c r="O235" i="1"/>
  <c r="J235" i="1"/>
  <c r="F235" i="1"/>
  <c r="O234" i="1"/>
  <c r="P234" i="1" s="1"/>
  <c r="J234" i="1"/>
  <c r="F234" i="1"/>
  <c r="P233" i="1"/>
  <c r="O233" i="1"/>
  <c r="J233" i="1"/>
  <c r="F233" i="1"/>
  <c r="P232" i="1"/>
  <c r="O232" i="1"/>
  <c r="J232" i="1"/>
  <c r="F232" i="1"/>
  <c r="O231" i="1"/>
  <c r="P231" i="1" s="1"/>
  <c r="J231" i="1"/>
  <c r="F231" i="1"/>
  <c r="F240" i="1" s="1"/>
  <c r="F242" i="1" s="1"/>
  <c r="J230" i="1"/>
  <c r="O229" i="1"/>
  <c r="P229" i="1" s="1"/>
  <c r="J229" i="1"/>
  <c r="O228" i="1"/>
  <c r="P228" i="1" s="1"/>
  <c r="J228" i="1"/>
  <c r="O227" i="1"/>
  <c r="P227" i="1" s="1"/>
  <c r="J227" i="1"/>
  <c r="N226" i="1"/>
  <c r="M226" i="1"/>
  <c r="J226" i="1"/>
  <c r="F226" i="1"/>
  <c r="C226" i="1"/>
  <c r="C250" i="1" s="1"/>
  <c r="O225" i="1"/>
  <c r="P225" i="1" s="1"/>
  <c r="J225" i="1"/>
  <c r="O224" i="1"/>
  <c r="P224" i="1" s="1"/>
  <c r="J224" i="1"/>
  <c r="F224" i="1"/>
  <c r="E224" i="1"/>
  <c r="O223" i="1"/>
  <c r="P223" i="1" s="1"/>
  <c r="J223" i="1"/>
  <c r="E223" i="1"/>
  <c r="F223" i="1" s="1"/>
  <c r="J222" i="1"/>
  <c r="J221" i="1"/>
  <c r="O220" i="1"/>
  <c r="P220" i="1" s="1"/>
  <c r="J220" i="1"/>
  <c r="O219" i="1"/>
  <c r="P219" i="1" s="1"/>
  <c r="J219" i="1"/>
  <c r="L217" i="1"/>
  <c r="O217" i="1" s="1"/>
  <c r="P217" i="1" s="1"/>
  <c r="J217" i="1"/>
  <c r="C217" i="1"/>
  <c r="O216" i="1"/>
  <c r="P216" i="1" s="1"/>
  <c r="J216" i="1"/>
  <c r="P215" i="1"/>
  <c r="O215" i="1"/>
  <c r="J215" i="1"/>
  <c r="C215" i="1"/>
  <c r="O214" i="1"/>
  <c r="P214" i="1" s="1"/>
  <c r="J214" i="1"/>
  <c r="P213" i="1"/>
  <c r="O213" i="1"/>
  <c r="J213" i="1"/>
  <c r="P212" i="1"/>
  <c r="O212" i="1"/>
  <c r="J212" i="1"/>
  <c r="O211" i="1"/>
  <c r="P211" i="1" s="1"/>
  <c r="J211" i="1"/>
  <c r="P210" i="1"/>
  <c r="O210" i="1"/>
  <c r="J210" i="1"/>
  <c r="P209" i="1"/>
  <c r="O209" i="1"/>
  <c r="J209" i="1"/>
  <c r="O207" i="1"/>
  <c r="P207" i="1" s="1"/>
  <c r="J207" i="1"/>
  <c r="O206" i="1"/>
  <c r="P206" i="1" s="1"/>
  <c r="J206" i="1"/>
  <c r="O205" i="1"/>
  <c r="P205" i="1" s="1"/>
  <c r="J205" i="1"/>
  <c r="I204" i="1"/>
  <c r="G204" i="1"/>
  <c r="F204" i="1"/>
  <c r="J203" i="1"/>
  <c r="L202" i="1"/>
  <c r="J202" i="1" s="1"/>
  <c r="I202" i="1"/>
  <c r="G202" i="1"/>
  <c r="J201" i="1"/>
  <c r="O200" i="1"/>
  <c r="P200" i="1" s="1"/>
  <c r="J200" i="1"/>
  <c r="F200" i="1"/>
  <c r="O197" i="1"/>
  <c r="P197" i="1" s="1"/>
  <c r="J197" i="1"/>
  <c r="O196" i="1"/>
  <c r="J196" i="1"/>
  <c r="O195" i="1"/>
  <c r="P195" i="1" s="1"/>
  <c r="J195" i="1"/>
  <c r="C195" i="1"/>
  <c r="C197" i="1" s="1"/>
  <c r="O194" i="1"/>
  <c r="P194" i="1" s="1"/>
  <c r="J194" i="1"/>
  <c r="E194" i="1"/>
  <c r="F194" i="1" s="1"/>
  <c r="O193" i="1"/>
  <c r="P193" i="1" s="1"/>
  <c r="J193" i="1"/>
  <c r="E193" i="1"/>
  <c r="F193" i="1" s="1"/>
  <c r="F195" i="1" s="1"/>
  <c r="F197" i="1" s="1"/>
  <c r="J190" i="1"/>
  <c r="J189" i="1"/>
  <c r="O188" i="1"/>
  <c r="P188" i="1" s="1"/>
  <c r="J188" i="1"/>
  <c r="C188" i="1"/>
  <c r="O187" i="1"/>
  <c r="J187" i="1"/>
  <c r="O186" i="1"/>
  <c r="P186" i="1" s="1"/>
  <c r="J186" i="1"/>
  <c r="E186" i="1"/>
  <c r="F186" i="1" s="1"/>
  <c r="F188" i="1" s="1"/>
  <c r="L184" i="1"/>
  <c r="J184" i="1" s="1"/>
  <c r="I184" i="1"/>
  <c r="O184" i="1" s="1"/>
  <c r="P184" i="1" s="1"/>
  <c r="F184" i="1"/>
  <c r="C184" i="1"/>
  <c r="O183" i="1"/>
  <c r="J183" i="1"/>
  <c r="L182" i="1"/>
  <c r="O182" i="1" s="1"/>
  <c r="P182" i="1" s="1"/>
  <c r="I182" i="1"/>
  <c r="G182" i="1"/>
  <c r="G184" i="1" s="1"/>
  <c r="F182" i="1"/>
  <c r="S181" i="1"/>
  <c r="O181" i="1"/>
  <c r="R180" i="1"/>
  <c r="R183" i="1" s="1"/>
  <c r="O180" i="1"/>
  <c r="J180" i="1"/>
  <c r="O179" i="1"/>
  <c r="J179" i="1"/>
  <c r="P178" i="1"/>
  <c r="O178" i="1"/>
  <c r="J178" i="1"/>
  <c r="C178" i="1"/>
  <c r="C180" i="1" s="1"/>
  <c r="C190" i="1" s="1"/>
  <c r="O177" i="1"/>
  <c r="P177" i="1" s="1"/>
  <c r="J177" i="1"/>
  <c r="G176" i="1"/>
  <c r="L175" i="1"/>
  <c r="J175" i="1" s="1"/>
  <c r="I175" i="1"/>
  <c r="I176" i="1" s="1"/>
  <c r="G175" i="1"/>
  <c r="E175" i="1"/>
  <c r="O174" i="1"/>
  <c r="P174" i="1" s="1"/>
  <c r="J174" i="1"/>
  <c r="E174" i="1"/>
  <c r="F174" i="1" s="1"/>
  <c r="P173" i="1"/>
  <c r="O173" i="1"/>
  <c r="J173" i="1"/>
  <c r="E173" i="1"/>
  <c r="F173" i="1" s="1"/>
  <c r="O172" i="1"/>
  <c r="P172" i="1" s="1"/>
  <c r="J172" i="1"/>
  <c r="E172" i="1"/>
  <c r="F172" i="1" s="1"/>
  <c r="L171" i="1"/>
  <c r="J171" i="1" s="1"/>
  <c r="I171" i="1"/>
  <c r="G171" i="1"/>
  <c r="E171" i="1"/>
  <c r="F171" i="1" s="1"/>
  <c r="O170" i="1"/>
  <c r="P170" i="1" s="1"/>
  <c r="J170" i="1"/>
  <c r="E170" i="1"/>
  <c r="F170" i="1" s="1"/>
  <c r="O169" i="1"/>
  <c r="P169" i="1" s="1"/>
  <c r="J169" i="1"/>
  <c r="E169" i="1"/>
  <c r="F169" i="1" s="1"/>
  <c r="O168" i="1"/>
  <c r="P168" i="1" s="1"/>
  <c r="J168" i="1"/>
  <c r="E168" i="1"/>
  <c r="F168" i="1" s="1"/>
  <c r="O166" i="1"/>
  <c r="P166" i="1" s="1"/>
  <c r="J166" i="1"/>
  <c r="F166" i="1"/>
  <c r="E166" i="1"/>
  <c r="L165" i="1"/>
  <c r="O165" i="1" s="1"/>
  <c r="P165" i="1" s="1"/>
  <c r="I165" i="1"/>
  <c r="E165" i="1"/>
  <c r="F165" i="1" s="1"/>
  <c r="L147" i="1"/>
  <c r="O147" i="1" s="1"/>
  <c r="I147" i="1"/>
  <c r="G147" i="1"/>
  <c r="O146" i="1"/>
  <c r="P146" i="1" s="1"/>
  <c r="J146" i="1"/>
  <c r="C146" i="1"/>
  <c r="O145" i="1"/>
  <c r="J145" i="1"/>
  <c r="P144" i="1"/>
  <c r="O144" i="1"/>
  <c r="J144" i="1"/>
  <c r="E144" i="1"/>
  <c r="F144" i="1" s="1"/>
  <c r="F146" i="1" s="1"/>
  <c r="I143" i="1"/>
  <c r="G143" i="1"/>
  <c r="O142" i="1"/>
  <c r="P142" i="1" s="1"/>
  <c r="J142" i="1"/>
  <c r="F141" i="1"/>
  <c r="C141" i="1"/>
  <c r="O140" i="1"/>
  <c r="P140" i="1" s="1"/>
  <c r="J140" i="1"/>
  <c r="L139" i="1"/>
  <c r="J139" i="1" s="1"/>
  <c r="I139" i="1"/>
  <c r="O139" i="1" s="1"/>
  <c r="O141" i="1" s="1"/>
  <c r="G139" i="1"/>
  <c r="O138" i="1"/>
  <c r="P138" i="1" s="1"/>
  <c r="J138" i="1"/>
  <c r="F138" i="1"/>
  <c r="F142" i="1" s="1"/>
  <c r="C138" i="1"/>
  <c r="C142" i="1" s="1"/>
  <c r="O137" i="1"/>
  <c r="P137" i="1" s="1"/>
  <c r="J137" i="1"/>
  <c r="F137" i="1"/>
  <c r="E137" i="1"/>
  <c r="O136" i="1"/>
  <c r="P136" i="1" s="1"/>
  <c r="J136" i="1"/>
  <c r="F136" i="1"/>
  <c r="E136" i="1"/>
  <c r="L134" i="1"/>
  <c r="J133" i="1"/>
  <c r="O133" i="1" s="1"/>
  <c r="P133" i="1" s="1"/>
  <c r="C133" i="1"/>
  <c r="O132" i="1"/>
  <c r="L132" i="1"/>
  <c r="J132" i="1"/>
  <c r="I132" i="1"/>
  <c r="I134" i="1" s="1"/>
  <c r="O134" i="1" s="1"/>
  <c r="G132" i="1"/>
  <c r="G134" i="1" s="1"/>
  <c r="O131" i="1"/>
  <c r="P131" i="1" s="1"/>
  <c r="J131" i="1"/>
  <c r="C131" i="1"/>
  <c r="P130" i="1"/>
  <c r="O130" i="1"/>
  <c r="J130" i="1"/>
  <c r="E130" i="1"/>
  <c r="F130" i="1" s="1"/>
  <c r="O129" i="1"/>
  <c r="P129" i="1" s="1"/>
  <c r="J129" i="1"/>
  <c r="E129" i="1"/>
  <c r="F129" i="1" s="1"/>
  <c r="P128" i="1"/>
  <c r="O128" i="1"/>
  <c r="J128" i="1"/>
  <c r="E128" i="1"/>
  <c r="F128" i="1" s="1"/>
  <c r="F131" i="1" s="1"/>
  <c r="F133" i="1" s="1"/>
  <c r="L125" i="1"/>
  <c r="I125" i="1"/>
  <c r="O125" i="1" s="1"/>
  <c r="P125" i="1" s="1"/>
  <c r="G125" i="1"/>
  <c r="J125" i="1" s="1"/>
  <c r="C125" i="1"/>
  <c r="O124" i="1"/>
  <c r="J124" i="1"/>
  <c r="O123" i="1"/>
  <c r="P123" i="1" s="1"/>
  <c r="J123" i="1"/>
  <c r="E123" i="1"/>
  <c r="F123" i="1" s="1"/>
  <c r="F125" i="1" s="1"/>
  <c r="L120" i="1"/>
  <c r="J120" i="1" s="1"/>
  <c r="I120" i="1"/>
  <c r="G120" i="1"/>
  <c r="O119" i="1"/>
  <c r="J119" i="1"/>
  <c r="O118" i="1"/>
  <c r="P118" i="1" s="1"/>
  <c r="J118" i="1"/>
  <c r="O116" i="1"/>
  <c r="P116" i="1" s="1"/>
  <c r="L116" i="1"/>
  <c r="I116" i="1"/>
  <c r="G116" i="1"/>
  <c r="J116" i="1" s="1"/>
  <c r="F116" i="1"/>
  <c r="C116" i="1"/>
  <c r="O115" i="1"/>
  <c r="J115" i="1"/>
  <c r="O114" i="1"/>
  <c r="P114" i="1" s="1"/>
  <c r="J114" i="1"/>
  <c r="F114" i="1"/>
  <c r="L112" i="1"/>
  <c r="J112" i="1"/>
  <c r="I112" i="1"/>
  <c r="O112" i="1" s="1"/>
  <c r="P112" i="1" s="1"/>
  <c r="G112" i="1"/>
  <c r="C112" i="1"/>
  <c r="O111" i="1"/>
  <c r="J111" i="1"/>
  <c r="O110" i="1"/>
  <c r="P110" i="1" s="1"/>
  <c r="J110" i="1"/>
  <c r="F110" i="1"/>
  <c r="F112" i="1" s="1"/>
  <c r="O108" i="1"/>
  <c r="P108" i="1" s="1"/>
  <c r="L108" i="1"/>
  <c r="J108" i="1"/>
  <c r="I108" i="1"/>
  <c r="G108" i="1"/>
  <c r="C108" i="1"/>
  <c r="O107" i="1"/>
  <c r="J107" i="1"/>
  <c r="O106" i="1"/>
  <c r="P106" i="1" s="1"/>
  <c r="J106" i="1"/>
  <c r="F106" i="1"/>
  <c r="F108" i="1" s="1"/>
  <c r="L104" i="1"/>
  <c r="I104" i="1"/>
  <c r="O104" i="1" s="1"/>
  <c r="P104" i="1" s="1"/>
  <c r="G104" i="1"/>
  <c r="J104" i="1" s="1"/>
  <c r="C104" i="1"/>
  <c r="O103" i="1"/>
  <c r="J103" i="1"/>
  <c r="O102" i="1"/>
  <c r="P102" i="1" s="1"/>
  <c r="J102" i="1"/>
  <c r="E102" i="1"/>
  <c r="F102" i="1" s="1"/>
  <c r="F104" i="1" s="1"/>
  <c r="O100" i="1"/>
  <c r="P100" i="1" s="1"/>
  <c r="L100" i="1"/>
  <c r="J100" i="1" s="1"/>
  <c r="I100" i="1"/>
  <c r="G100" i="1"/>
  <c r="C100" i="1"/>
  <c r="O99" i="1"/>
  <c r="J99" i="1"/>
  <c r="O98" i="1"/>
  <c r="P98" i="1" s="1"/>
  <c r="J98" i="1"/>
  <c r="E98" i="1"/>
  <c r="F98" i="1" s="1"/>
  <c r="F100" i="1" s="1"/>
  <c r="L96" i="1"/>
  <c r="I96" i="1"/>
  <c r="O96" i="1" s="1"/>
  <c r="G96" i="1"/>
  <c r="J96" i="1" s="1"/>
  <c r="C96" i="1"/>
  <c r="O95" i="1"/>
  <c r="J95" i="1"/>
  <c r="O94" i="1"/>
  <c r="P94" i="1" s="1"/>
  <c r="J94" i="1"/>
  <c r="E94" i="1"/>
  <c r="F94" i="1" s="1"/>
  <c r="F96" i="1" s="1"/>
  <c r="L92" i="1"/>
  <c r="J92" i="1" s="1"/>
  <c r="I92" i="1"/>
  <c r="G92" i="1"/>
  <c r="C92" i="1"/>
  <c r="O91" i="1"/>
  <c r="J91" i="1"/>
  <c r="O90" i="1"/>
  <c r="P90" i="1" s="1"/>
  <c r="J90" i="1"/>
  <c r="E90" i="1"/>
  <c r="F90" i="1" s="1"/>
  <c r="F92" i="1" s="1"/>
  <c r="C88" i="1"/>
  <c r="O87" i="1"/>
  <c r="P87" i="1" s="1"/>
  <c r="J87" i="1"/>
  <c r="L86" i="1"/>
  <c r="L88" i="1" s="1"/>
  <c r="I86" i="1"/>
  <c r="G86" i="1"/>
  <c r="J86" i="1" s="1"/>
  <c r="P85" i="1"/>
  <c r="O85" i="1"/>
  <c r="J85" i="1"/>
  <c r="P84" i="1"/>
  <c r="O84" i="1"/>
  <c r="J84" i="1"/>
  <c r="E83" i="1"/>
  <c r="F83" i="1" s="1"/>
  <c r="F88" i="1" s="1"/>
  <c r="P81" i="1"/>
  <c r="O81" i="1"/>
  <c r="J81" i="1"/>
  <c r="C81" i="1"/>
  <c r="O80" i="1"/>
  <c r="J80" i="1"/>
  <c r="O79" i="1"/>
  <c r="P79" i="1" s="1"/>
  <c r="J79" i="1"/>
  <c r="E79" i="1"/>
  <c r="F79" i="1" s="1"/>
  <c r="F81" i="1" s="1"/>
  <c r="P77" i="1"/>
  <c r="L77" i="1"/>
  <c r="J77" i="1" s="1"/>
  <c r="I77" i="1"/>
  <c r="O77" i="1" s="1"/>
  <c r="G77" i="1"/>
  <c r="F77" i="1"/>
  <c r="C77" i="1"/>
  <c r="O76" i="1"/>
  <c r="J76" i="1"/>
  <c r="P75" i="1"/>
  <c r="O75" i="1"/>
  <c r="J75" i="1"/>
  <c r="F75" i="1"/>
  <c r="E75" i="1"/>
  <c r="L73" i="1"/>
  <c r="I73" i="1"/>
  <c r="O73" i="1" s="1"/>
  <c r="G73" i="1"/>
  <c r="J73" i="1" s="1"/>
  <c r="C73" i="1"/>
  <c r="O72" i="1"/>
  <c r="J72" i="1"/>
  <c r="O71" i="1"/>
  <c r="P71" i="1" s="1"/>
  <c r="J71" i="1"/>
  <c r="F71" i="1"/>
  <c r="F73" i="1" s="1"/>
  <c r="E71" i="1"/>
  <c r="L69" i="1"/>
  <c r="J69" i="1" s="1"/>
  <c r="I69" i="1"/>
  <c r="O69" i="1" s="1"/>
  <c r="P69" i="1" s="1"/>
  <c r="G69" i="1"/>
  <c r="C69" i="1"/>
  <c r="O68" i="1"/>
  <c r="J68" i="1"/>
  <c r="P67" i="1"/>
  <c r="O67" i="1"/>
  <c r="J67" i="1"/>
  <c r="E67" i="1"/>
  <c r="F67" i="1" s="1"/>
  <c r="F69" i="1" s="1"/>
  <c r="L64" i="1"/>
  <c r="I64" i="1"/>
  <c r="O64" i="1" s="1"/>
  <c r="G64" i="1"/>
  <c r="J64" i="1" s="1"/>
  <c r="O63" i="1"/>
  <c r="J63" i="1"/>
  <c r="L62" i="1"/>
  <c r="J62" i="1"/>
  <c r="I62" i="1"/>
  <c r="O62" i="1" s="1"/>
  <c r="G62" i="1"/>
  <c r="C62" i="1"/>
  <c r="O61" i="1"/>
  <c r="P61" i="1" s="1"/>
  <c r="J61" i="1"/>
  <c r="E61" i="1"/>
  <c r="F61" i="1" s="1"/>
  <c r="O60" i="1"/>
  <c r="P60" i="1" s="1"/>
  <c r="J60" i="1"/>
  <c r="E60" i="1"/>
  <c r="F60" i="1" s="1"/>
  <c r="P59" i="1"/>
  <c r="O59" i="1"/>
  <c r="J59" i="1"/>
  <c r="E59" i="1"/>
  <c r="F59" i="1" s="1"/>
  <c r="O58" i="1"/>
  <c r="P58" i="1" s="1"/>
  <c r="J58" i="1"/>
  <c r="E58" i="1"/>
  <c r="F58" i="1" s="1"/>
  <c r="P57" i="1"/>
  <c r="O57" i="1"/>
  <c r="J57" i="1"/>
  <c r="E57" i="1"/>
  <c r="F57" i="1" s="1"/>
  <c r="O56" i="1"/>
  <c r="P56" i="1" s="1"/>
  <c r="J56" i="1"/>
  <c r="E56" i="1"/>
  <c r="F56" i="1" s="1"/>
  <c r="P55" i="1"/>
  <c r="O55" i="1"/>
  <c r="J55" i="1"/>
  <c r="E55" i="1"/>
  <c r="F55" i="1" s="1"/>
  <c r="O54" i="1"/>
  <c r="P54" i="1" s="1"/>
  <c r="J54" i="1"/>
  <c r="E54" i="1"/>
  <c r="F54" i="1" s="1"/>
  <c r="P53" i="1"/>
  <c r="O53" i="1"/>
  <c r="J53" i="1"/>
  <c r="E53" i="1"/>
  <c r="F53" i="1" s="1"/>
  <c r="O52" i="1"/>
  <c r="P52" i="1" s="1"/>
  <c r="J52" i="1"/>
  <c r="E52" i="1"/>
  <c r="F52" i="1" s="1"/>
  <c r="P51" i="1"/>
  <c r="O51" i="1"/>
  <c r="J51" i="1"/>
  <c r="E51" i="1"/>
  <c r="F51" i="1" s="1"/>
  <c r="O48" i="1"/>
  <c r="P48" i="1" s="1"/>
  <c r="L48" i="1"/>
  <c r="J48" i="1" s="1"/>
  <c r="I48" i="1"/>
  <c r="G48" i="1"/>
  <c r="C48" i="1"/>
  <c r="O47" i="1"/>
  <c r="J47" i="1"/>
  <c r="O46" i="1"/>
  <c r="P46" i="1" s="1"/>
  <c r="J46" i="1"/>
  <c r="E46" i="1"/>
  <c r="F46" i="1" s="1"/>
  <c r="F48" i="1" s="1"/>
  <c r="F44" i="1"/>
  <c r="C44" i="1"/>
  <c r="O43" i="1"/>
  <c r="P43" i="1" s="1"/>
  <c r="J43" i="1"/>
  <c r="L42" i="1"/>
  <c r="L44" i="1" s="1"/>
  <c r="I42" i="1"/>
  <c r="G42" i="1"/>
  <c r="J42" i="1" s="1"/>
  <c r="P41" i="1"/>
  <c r="O41" i="1"/>
  <c r="J41" i="1"/>
  <c r="P40" i="1"/>
  <c r="O40" i="1"/>
  <c r="J40" i="1"/>
  <c r="F39" i="1"/>
  <c r="L37" i="1"/>
  <c r="O37" i="1" s="1"/>
  <c r="P37" i="1" s="1"/>
  <c r="J37" i="1"/>
  <c r="I37" i="1"/>
  <c r="G37" i="1"/>
  <c r="C37" i="1"/>
  <c r="J36" i="1"/>
  <c r="O35" i="1"/>
  <c r="P35" i="1" s="1"/>
  <c r="J35" i="1"/>
  <c r="F35" i="1"/>
  <c r="F37" i="1" s="1"/>
  <c r="L33" i="1"/>
  <c r="J33" i="1" s="1"/>
  <c r="O32" i="1"/>
  <c r="J32" i="1"/>
  <c r="P31" i="1"/>
  <c r="O31" i="1"/>
  <c r="L31" i="1"/>
  <c r="J31" i="1"/>
  <c r="I31" i="1"/>
  <c r="G31" i="1"/>
  <c r="G33" i="1" s="1"/>
  <c r="C31" i="1"/>
  <c r="C33" i="1" s="1"/>
  <c r="O30" i="1"/>
  <c r="P30" i="1" s="1"/>
  <c r="J30" i="1"/>
  <c r="F30" i="1"/>
  <c r="E30" i="1"/>
  <c r="P29" i="1"/>
  <c r="O29" i="1"/>
  <c r="J29" i="1"/>
  <c r="E29" i="1"/>
  <c r="F29" i="1" s="1"/>
  <c r="O28" i="1"/>
  <c r="P28" i="1" s="1"/>
  <c r="J28" i="1"/>
  <c r="F28" i="1"/>
  <c r="E28" i="1"/>
  <c r="P27" i="1"/>
  <c r="O27" i="1"/>
  <c r="J27" i="1"/>
  <c r="E27" i="1"/>
  <c r="F27" i="1" s="1"/>
  <c r="O26" i="1"/>
  <c r="P26" i="1" s="1"/>
  <c r="J26" i="1"/>
  <c r="F26" i="1"/>
  <c r="E26" i="1"/>
  <c r="P25" i="1"/>
  <c r="O25" i="1"/>
  <c r="J25" i="1"/>
  <c r="E25" i="1"/>
  <c r="F25" i="1" s="1"/>
  <c r="O24" i="1"/>
  <c r="P24" i="1" s="1"/>
  <c r="J24" i="1"/>
  <c r="F24" i="1"/>
  <c r="E24" i="1"/>
  <c r="P23" i="1"/>
  <c r="O23" i="1"/>
  <c r="J23" i="1"/>
  <c r="E23" i="1"/>
  <c r="F23" i="1" s="1"/>
  <c r="O22" i="1"/>
  <c r="P22" i="1" s="1"/>
  <c r="J22" i="1"/>
  <c r="F22" i="1"/>
  <c r="E22" i="1"/>
  <c r="P21" i="1"/>
  <c r="O21" i="1"/>
  <c r="J21" i="1"/>
  <c r="E21" i="1"/>
  <c r="F21" i="1" s="1"/>
  <c r="O20" i="1"/>
  <c r="P20" i="1" s="1"/>
  <c r="J20" i="1"/>
  <c r="F20" i="1"/>
  <c r="E20" i="1"/>
  <c r="P19" i="1"/>
  <c r="O19" i="1"/>
  <c r="J19" i="1"/>
  <c r="F19" i="1"/>
  <c r="O18" i="1"/>
  <c r="P18" i="1" s="1"/>
  <c r="J18" i="1"/>
  <c r="E18" i="1"/>
  <c r="F18" i="1" s="1"/>
  <c r="O17" i="1"/>
  <c r="P17" i="1" s="1"/>
  <c r="J17" i="1"/>
  <c r="F17" i="1"/>
  <c r="E17" i="1"/>
  <c r="O16" i="1"/>
  <c r="P16" i="1" s="1"/>
  <c r="J16" i="1"/>
  <c r="E16" i="1"/>
  <c r="F16" i="1" s="1"/>
  <c r="O15" i="1"/>
  <c r="P15" i="1" s="1"/>
  <c r="J15" i="1"/>
  <c r="F15" i="1"/>
  <c r="E15" i="1"/>
  <c r="O14" i="1"/>
  <c r="P14" i="1" s="1"/>
  <c r="J14" i="1"/>
  <c r="E14" i="1"/>
  <c r="F14" i="1" s="1"/>
  <c r="O13" i="1"/>
  <c r="P13" i="1" s="1"/>
  <c r="J13" i="1"/>
  <c r="F13" i="1"/>
  <c r="E13" i="1"/>
  <c r="O12" i="1"/>
  <c r="P12" i="1" s="1"/>
  <c r="J12" i="1"/>
  <c r="F12" i="1"/>
  <c r="F249" i="1" l="1"/>
  <c r="F250" i="1"/>
  <c r="F31" i="1"/>
  <c r="G44" i="1"/>
  <c r="O86" i="1"/>
  <c r="P86" i="1" s="1"/>
  <c r="I88" i="1"/>
  <c r="O88" i="1" s="1"/>
  <c r="P88" i="1" s="1"/>
  <c r="F305" i="1"/>
  <c r="J88" i="1"/>
  <c r="O189" i="1"/>
  <c r="P189" i="1" s="1"/>
  <c r="F62" i="1"/>
  <c r="F64" i="1" s="1"/>
  <c r="O175" i="1"/>
  <c r="P175" i="1" s="1"/>
  <c r="J182" i="1"/>
  <c r="O42" i="1"/>
  <c r="P42" i="1" s="1"/>
  <c r="I44" i="1"/>
  <c r="O143" i="1"/>
  <c r="P64" i="1"/>
  <c r="P139" i="1"/>
  <c r="C220" i="1"/>
  <c r="C253" i="1" s="1"/>
  <c r="C325" i="1" s="1"/>
  <c r="C333" i="1" s="1"/>
  <c r="XFD186" i="1"/>
  <c r="P73" i="1"/>
  <c r="G88" i="1"/>
  <c r="P180" i="1"/>
  <c r="O190" i="1"/>
  <c r="P190" i="1" s="1"/>
  <c r="J44" i="1"/>
  <c r="O92" i="1"/>
  <c r="P92" i="1" s="1"/>
  <c r="P96" i="1"/>
  <c r="F215" i="1"/>
  <c r="F217" i="1" s="1"/>
  <c r="O204" i="1"/>
  <c r="P204" i="1" s="1"/>
  <c r="P62" i="1"/>
  <c r="F178" i="1"/>
  <c r="C64" i="1"/>
  <c r="C189" i="1"/>
  <c r="C219" i="1" s="1"/>
  <c r="C252" i="1" s="1"/>
  <c r="C324" i="1" s="1"/>
  <c r="C332" i="1" s="1"/>
  <c r="O226" i="1"/>
  <c r="O242" i="1"/>
  <c r="O33" i="1"/>
  <c r="P33" i="1" s="1"/>
  <c r="O120" i="1"/>
  <c r="P120" i="1" s="1"/>
  <c r="O171" i="1"/>
  <c r="P171" i="1" s="1"/>
  <c r="U355" i="1"/>
  <c r="J165" i="1"/>
  <c r="L167" i="1"/>
  <c r="L143" i="1"/>
  <c r="L204" i="1"/>
  <c r="J204" i="1" s="1"/>
  <c r="P370" i="1"/>
  <c r="F33" i="1" l="1"/>
  <c r="F220" i="1" s="1"/>
  <c r="F253" i="1" s="1"/>
  <c r="F325" i="1" s="1"/>
  <c r="F333" i="1" s="1"/>
  <c r="R355" i="1"/>
  <c r="S357" i="1" s="1"/>
  <c r="U357" i="1" s="1"/>
  <c r="O44" i="1"/>
  <c r="P44" i="1" s="1"/>
  <c r="L176" i="1"/>
  <c r="O167" i="1"/>
  <c r="P167" i="1" s="1"/>
  <c r="J167" i="1"/>
  <c r="S355" i="1" s="1"/>
  <c r="F189" i="1"/>
  <c r="F219" i="1" s="1"/>
  <c r="F252" i="1" s="1"/>
  <c r="F324" i="1" s="1"/>
  <c r="F332" i="1" s="1"/>
  <c r="F180" i="1"/>
  <c r="F190" i="1" s="1"/>
  <c r="O176" i="1" l="1"/>
  <c r="P176" i="1" s="1"/>
  <c r="J176" i="1"/>
</calcChain>
</file>

<file path=xl/sharedStrings.xml><?xml version="1.0" encoding="utf-8"?>
<sst xmlns="http://schemas.openxmlformats.org/spreadsheetml/2006/main" count="406" uniqueCount="259">
  <si>
    <t>Form D  3.1</t>
  </si>
  <si>
    <t>Power Purchase Expenses</t>
  </si>
  <si>
    <t>Name of Distribution Licensee</t>
  </si>
  <si>
    <t>JVVNL</t>
  </si>
  <si>
    <t>Licensed Area of Supply</t>
  </si>
  <si>
    <t>Jaipur Discom</t>
  </si>
  <si>
    <t xml:space="preserve"> Year </t>
  </si>
  <si>
    <t>2023-24</t>
  </si>
  <si>
    <t>S. No.</t>
  </si>
  <si>
    <t>Source of Power (Station wise)</t>
  </si>
  <si>
    <t>Installed Capacity</t>
  </si>
  <si>
    <t>State Share (%)</t>
  </si>
  <si>
    <t>Utility Share (%)</t>
  </si>
  <si>
    <t>Utility share (MW)</t>
  </si>
  <si>
    <t>Total Energy Sent Out (ESO) from the station (MU)</t>
  </si>
  <si>
    <t>Total Annual Fixed charges (Rs Crore)</t>
  </si>
  <si>
    <t>Capacity Charges paid/ payable by Utility (Rs Crore)</t>
  </si>
  <si>
    <t>Variable Cost per unit including Fuel Price Adjustment(Rs/kWh)</t>
  </si>
  <si>
    <t>Fuel Price Adjustment</t>
  </si>
  <si>
    <t>Total Variable Charges (Rs Crore)</t>
  </si>
  <si>
    <t>Incentive#</t>
  </si>
  <si>
    <t>Any Other Charges (Please specify the type of charges)#</t>
  </si>
  <si>
    <t>Total Cost of Energy Received (Rs Crore)</t>
  </si>
  <si>
    <t>Avg cost of energy received (Rs/kWh)</t>
  </si>
  <si>
    <t>A</t>
  </si>
  <si>
    <t>NTPC</t>
  </si>
  <si>
    <t>ANTA  GTPS</t>
  </si>
  <si>
    <t>N/A</t>
  </si>
  <si>
    <t>AURIYA  GTPS</t>
  </si>
  <si>
    <t>DADRI GTPS</t>
  </si>
  <si>
    <t>FGUTTPS (UN)-1</t>
  </si>
  <si>
    <t>FGUTTPS (UN)-2</t>
  </si>
  <si>
    <t>FGUTTPS (UN)-3</t>
  </si>
  <si>
    <t>FGUTTPS (UN)-4</t>
  </si>
  <si>
    <t>F.S.T.P.S (FARRAKA)</t>
  </si>
  <si>
    <t>KH-1</t>
  </si>
  <si>
    <t>KH-2</t>
  </si>
  <si>
    <t>KHPS-1</t>
  </si>
  <si>
    <t>NCTPS 1D</t>
  </si>
  <si>
    <t>NCTPS 2</t>
  </si>
  <si>
    <t>RIHAND-1</t>
  </si>
  <si>
    <t>RIHAND-2</t>
  </si>
  <si>
    <t>RIHAND-3</t>
  </si>
  <si>
    <t>SINGUARLI</t>
  </si>
  <si>
    <t>SINGUARLI-Hydel</t>
  </si>
  <si>
    <t>TANDA-II STPS</t>
  </si>
  <si>
    <t>TOTAL CURRENT</t>
  </si>
  <si>
    <t>Prior period</t>
  </si>
  <si>
    <t>TOTAL ( with adj.)</t>
  </si>
  <si>
    <t>(B)</t>
  </si>
  <si>
    <t>NTPC GREEN ENERGY LTD(BHADLA-II -Solar)</t>
  </si>
  <si>
    <t>(C)</t>
  </si>
  <si>
    <t>NTPC NSM-BUNDLED</t>
  </si>
  <si>
    <t>SOLAR</t>
  </si>
  <si>
    <t>THERMAL</t>
  </si>
  <si>
    <t>(D)</t>
  </si>
  <si>
    <t>NTPC - MEJA</t>
  </si>
  <si>
    <t>(E)</t>
  </si>
  <si>
    <t>NHPC</t>
  </si>
  <si>
    <t>SALAL</t>
  </si>
  <si>
    <t>TANAKPUR</t>
  </si>
  <si>
    <t>CHAMERA-I</t>
  </si>
  <si>
    <t>URI</t>
  </si>
  <si>
    <t>CHAMERA-II</t>
  </si>
  <si>
    <t>DHAULIGANG</t>
  </si>
  <si>
    <t>DULHASTI</t>
  </si>
  <si>
    <t>URI-II</t>
  </si>
  <si>
    <t>PARBATI III</t>
  </si>
  <si>
    <t>SEWA II</t>
  </si>
  <si>
    <t>CHAMERA-III</t>
  </si>
  <si>
    <t xml:space="preserve">(F) </t>
  </si>
  <si>
    <t>SJVNL</t>
  </si>
  <si>
    <t>NATHPA-JHAKRI</t>
  </si>
  <si>
    <t>RAMPUR</t>
  </si>
  <si>
    <t/>
  </si>
  <si>
    <t xml:space="preserve">(G) </t>
  </si>
  <si>
    <t xml:space="preserve">NEYVELI LIGNITE CORPORATION LTD </t>
  </si>
  <si>
    <t xml:space="preserve">(H) </t>
  </si>
  <si>
    <t>ARAVALI POWER CO PVT LTD</t>
  </si>
  <si>
    <t xml:space="preserve">(I) </t>
  </si>
  <si>
    <t>NVVN BUNDLED POWER</t>
  </si>
  <si>
    <t xml:space="preserve">(J) </t>
  </si>
  <si>
    <t>COASTAL GUJRAT (36:36:28)</t>
  </si>
  <si>
    <t xml:space="preserve">(K) </t>
  </si>
  <si>
    <t>ADANI POWER RAJASTHAN LIMITED</t>
  </si>
  <si>
    <t xml:space="preserve">(L) </t>
  </si>
  <si>
    <t>SASAN POWER LTD(36:36:28)</t>
  </si>
  <si>
    <t xml:space="preserve">(M) </t>
  </si>
  <si>
    <t>PTC (KARCHAM WANGTOO)</t>
  </si>
  <si>
    <t xml:space="preserve">(N) </t>
  </si>
  <si>
    <t>PTC (DB)</t>
  </si>
  <si>
    <t xml:space="preserve">(O) </t>
  </si>
  <si>
    <t xml:space="preserve">PTC (MARUTI) </t>
  </si>
  <si>
    <t xml:space="preserve">(P) </t>
  </si>
  <si>
    <t>PTC(Sikkim Urja Ltd) (old Name-PTC (TEESTA)</t>
  </si>
  <si>
    <t>SKS</t>
  </si>
  <si>
    <t>(Q)</t>
  </si>
  <si>
    <t>NPCIL</t>
  </si>
  <si>
    <t>NAPP</t>
  </si>
  <si>
    <t>TOTAL (with adj.)</t>
  </si>
  <si>
    <t>(R)</t>
  </si>
  <si>
    <t>RAPS</t>
  </si>
  <si>
    <t>RAPP-I &amp;II</t>
  </si>
  <si>
    <t>RAPP-III&amp;IV</t>
  </si>
  <si>
    <t>RAPP-V &amp; VI</t>
  </si>
  <si>
    <t>RAPP-V</t>
  </si>
  <si>
    <t>(S)</t>
  </si>
  <si>
    <t>THDC</t>
  </si>
  <si>
    <t>TEHRI</t>
  </si>
  <si>
    <t>KOTESHWAR</t>
  </si>
  <si>
    <t>(T)</t>
  </si>
  <si>
    <t>PTC TALA (BHUTAN)</t>
  </si>
  <si>
    <t>(U)</t>
  </si>
  <si>
    <t>STATE GEN. &amp; OTHER</t>
  </si>
  <si>
    <t>KTPS(1 to 7)</t>
  </si>
  <si>
    <t>STPS(1 to 6)</t>
  </si>
  <si>
    <t>SSCTPP (7)</t>
  </si>
  <si>
    <t>SSCTPP (8)</t>
  </si>
  <si>
    <t>DCCPP</t>
  </si>
  <si>
    <t>CTPP (1-4)</t>
  </si>
  <si>
    <t>CSCTPP (5 &amp; 6)</t>
  </si>
  <si>
    <t>CTPP#7</t>
  </si>
  <si>
    <t>RGTP(1-3)</t>
  </si>
  <si>
    <t>KaTPP#1&amp;2</t>
  </si>
  <si>
    <t>MAHI</t>
  </si>
  <si>
    <t>MAHI MMH</t>
  </si>
  <si>
    <t>MANGROL</t>
  </si>
  <si>
    <t>STPS MMH</t>
  </si>
  <si>
    <t>OTHERS</t>
  </si>
  <si>
    <t>R.V.U.N.</t>
  </si>
  <si>
    <t>GLTPP</t>
  </si>
  <si>
    <t>RAJWEST POWER LIMITED</t>
  </si>
  <si>
    <t>TOTAL  V</t>
  </si>
  <si>
    <t>TOTAL  V (with adj.)</t>
  </si>
  <si>
    <t>SHARE PROJECTS</t>
  </si>
  <si>
    <t>BBMB(BHAKRA,DEHAR&amp;PONG</t>
  </si>
  <si>
    <t>CHAMBAL/SATPURA</t>
  </si>
  <si>
    <t>R.F.F.</t>
  </si>
  <si>
    <t>P.T.C. INDIA LTD</t>
  </si>
  <si>
    <t>NVVN</t>
  </si>
  <si>
    <t>MANIKARAN POWER LTD</t>
  </si>
  <si>
    <t>ADANI ENTERPRISES LTD</t>
  </si>
  <si>
    <t>TATA POWER TRADING CO. Ltd.</t>
  </si>
  <si>
    <t>GMR ENERGY TRADING Ltd.</t>
  </si>
  <si>
    <t>Instinct infra</t>
  </si>
  <si>
    <t>VS LIGNITE POWER PVT. LTD.</t>
  </si>
  <si>
    <t>ESSAR POWER GUJRAT LTD</t>
  </si>
  <si>
    <t>uttar haryana</t>
  </si>
  <si>
    <t>MITTAL PROCESSOR</t>
  </si>
  <si>
    <t>(W)</t>
  </si>
  <si>
    <t>GMRC</t>
  </si>
  <si>
    <t>HZL</t>
  </si>
  <si>
    <t>P.T.C. INDIA LTD(others)</t>
  </si>
  <si>
    <t>TOTAL (A to X)</t>
  </si>
  <si>
    <t>TOTAL A TO X  ( with adj.)</t>
  </si>
  <si>
    <t>NCES</t>
  </si>
  <si>
    <t>WIND FIRMS</t>
  </si>
  <si>
    <t>WIND FIRMS (REC)</t>
  </si>
  <si>
    <t>SOLAR (REC)</t>
  </si>
  <si>
    <t>KUSUM SOLAR</t>
  </si>
  <si>
    <t>(X)</t>
  </si>
  <si>
    <t xml:space="preserve">BIOMASS   </t>
  </si>
  <si>
    <t>(I) Kalptaru</t>
  </si>
  <si>
    <t>(II) Chambal power</t>
  </si>
  <si>
    <t>(III) Sathyam Power Ltd.</t>
  </si>
  <si>
    <t>(IV) S M Environmental</t>
  </si>
  <si>
    <t>(V) Transtech green power pvt ltd</t>
  </si>
  <si>
    <t>(VI) Rajasthan State Ganganagar Sugar Mills Ltd.</t>
  </si>
  <si>
    <t>(VII) Orient green power</t>
  </si>
  <si>
    <t>(VIII) Sanjog sugars eco pvt ltd</t>
  </si>
  <si>
    <t>(VIII) Indeen Bio Power Limited</t>
  </si>
  <si>
    <t xml:space="preserve">CAPTIVE </t>
  </si>
  <si>
    <t>(I) A.C.C Ltd. Lakheri</t>
  </si>
  <si>
    <t>(II) Shree Cement</t>
  </si>
  <si>
    <t>(III) Aditya Cement</t>
  </si>
  <si>
    <t>(IV) Hindustan Zinc</t>
  </si>
  <si>
    <t>(V) RSWM</t>
  </si>
  <si>
    <t>(VI) J k White Cement</t>
  </si>
  <si>
    <t>(Y)</t>
  </si>
  <si>
    <t>(VII) Manglam Cement</t>
  </si>
  <si>
    <t>(VIII) Ultratech Cement</t>
  </si>
  <si>
    <t>(IX) J K Lakshmi Cement</t>
  </si>
  <si>
    <t>(X) VS Lignite</t>
  </si>
  <si>
    <t>(XI) Binani Corporation</t>
  </si>
  <si>
    <t>(XII) Ambuja Cement</t>
  </si>
  <si>
    <t>(XIII) Sh Rajasthan Syntex</t>
  </si>
  <si>
    <t>(XIV) WONDER CEMENT</t>
  </si>
  <si>
    <t>(XV) DCM shri ram consolidated</t>
  </si>
  <si>
    <t>(XVI) D.S.C.L</t>
  </si>
  <si>
    <t>( Z )</t>
  </si>
  <si>
    <t>TOTAL (Y to Z)</t>
  </si>
  <si>
    <t>TOTAL Y TO Z  ( with adj.)</t>
  </si>
  <si>
    <t>TOTAL (A to Z)</t>
  </si>
  <si>
    <t>TOTAL A TO Z  ( with adj.)</t>
  </si>
  <si>
    <t>TRANSMISSION CHARGES</t>
  </si>
  <si>
    <t>PGCIL</t>
  </si>
  <si>
    <t>MARU TRANSMISSION</t>
  </si>
  <si>
    <t>ARAVALI TRANSMISSION</t>
  </si>
  <si>
    <t>RVPNL</t>
  </si>
  <si>
    <t>SLDC CHARGES</t>
  </si>
  <si>
    <t xml:space="preserve">HADOTI POWER </t>
  </si>
  <si>
    <t>THAR POWER</t>
  </si>
  <si>
    <t>BARMER POWER</t>
  </si>
  <si>
    <t>NRLDC-PSEB</t>
  </si>
  <si>
    <t>NRLDC POSCO</t>
  </si>
  <si>
    <t>POC CHARGES</t>
  </si>
  <si>
    <t>1. PTC (KARCHAM WANGTOO)</t>
  </si>
  <si>
    <t>2. PTC (DB)</t>
  </si>
  <si>
    <t>3. PTC (MARUTI)</t>
  </si>
  <si>
    <t>4. PTC (TEESTA)</t>
  </si>
  <si>
    <t>( AA )</t>
  </si>
  <si>
    <t>5. UPPTCL (TANDA)</t>
  </si>
  <si>
    <t>TOTAL POC CHARGES</t>
  </si>
  <si>
    <t>TOTAL POC CH.( with adj.)</t>
  </si>
  <si>
    <t>TOTAL (AA)</t>
  </si>
  <si>
    <t>TOTAL AA  ( with adj.)</t>
  </si>
  <si>
    <t>( AB )</t>
  </si>
  <si>
    <t>U.I.CHARGES</t>
  </si>
  <si>
    <t>OVER DRAWL</t>
  </si>
  <si>
    <t>UNDER DRAWL</t>
  </si>
  <si>
    <t>TOTAL (AB)</t>
  </si>
  <si>
    <t xml:space="preserve">BANKING </t>
  </si>
  <si>
    <t>PTC(INDIA)</t>
  </si>
  <si>
    <t>NVVNL</t>
  </si>
  <si>
    <t>Manikaran Power</t>
  </si>
  <si>
    <t>UPPCL</t>
  </si>
  <si>
    <t>Aruranchal Pradesh</t>
  </si>
  <si>
    <t>GMR</t>
  </si>
  <si>
    <t>TATA</t>
  </si>
  <si>
    <t>( AC )</t>
  </si>
  <si>
    <t>TAMILNADU</t>
  </si>
  <si>
    <t>TOTAL (AC)</t>
  </si>
  <si>
    <t>TOTAL (A to AC)</t>
  </si>
  <si>
    <t>TOTAL A TO AC (with adj.)</t>
  </si>
  <si>
    <t>INTER DISCOM</t>
  </si>
  <si>
    <t>RUVNL</t>
  </si>
  <si>
    <t>AVVNL</t>
  </si>
  <si>
    <t>( AD )</t>
  </si>
  <si>
    <t>JDVVNL</t>
  </si>
  <si>
    <t>TOTAL (AD)</t>
  </si>
  <si>
    <t>TOTAL (A to AD)</t>
  </si>
  <si>
    <t>TOTAL A TO AD (with adj.)</t>
  </si>
  <si>
    <t>EXCHANGE</t>
  </si>
  <si>
    <t>PURCHASE</t>
  </si>
  <si>
    <t>IEX(DAM+RTM+TAM)</t>
  </si>
  <si>
    <t>IEX(LDC)</t>
  </si>
  <si>
    <t>Total</t>
  </si>
  <si>
    <t>PXIL(DAM+RTM+TAM)</t>
  </si>
  <si>
    <t>PXIL(LDC)</t>
  </si>
  <si>
    <t>HPX(DAM+RTM+TAM)</t>
  </si>
  <si>
    <t>HPX(LDC)</t>
  </si>
  <si>
    <t>DAM+RTM+TAM</t>
  </si>
  <si>
    <t>LDC</t>
  </si>
  <si>
    <t xml:space="preserve">TOTAL </t>
  </si>
  <si>
    <t>GRAND TOTAL (CURRENT)</t>
  </si>
  <si>
    <t>GRAND TOTAL (with adj.)</t>
  </si>
  <si>
    <t>SALE</t>
  </si>
  <si>
    <t>NET (CURRENT)</t>
  </si>
  <si>
    <t>NET (with adj.)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</si>
</sst>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0_);_(* \(#,##0.00000\);_(* &quot;-&quot;??_);_(@_)"/>
    <numFmt numFmtId="165" formatCode="_(* #,##0_);_(* \(#,##0\);_(* &quot;-&quot;??_);_(@_)"/>
  </numFmts>
  <fonts count="1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sz val="10"/>
      <name val="Times New Roman"/>
      <family val="1"/>
    </font>
    <font>
      <b/>
      <sz val="12"/>
      <name val="Book Antiqua"/>
      <family val="1"/>
    </font>
    <font>
      <b/>
      <sz val="10"/>
      <name val="Arial"/>
      <family val="2"/>
    </font>
    <font>
      <sz val="11"/>
      <name val="Times New Roman"/>
      <family val="1"/>
    </font>
    <font>
      <b/>
      <sz val="14"/>
      <name val="Bookman Old Style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name val="Book Antiqua"/>
      <family val="1"/>
    </font>
    <font>
      <i/>
      <sz val="12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>
      <alignment vertical="center"/>
    </xf>
    <xf numFmtId="9" fontId="3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1" applyFont="1"/>
    <xf numFmtId="0" fontId="4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164" fontId="4" fillId="0" borderId="0" xfId="3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164" fontId="4" fillId="0" borderId="0" xfId="3" applyNumberFormat="1" applyFont="1" applyFill="1" applyBorder="1" applyAlignment="1">
      <alignment horizontal="right" vertical="center"/>
    </xf>
    <xf numFmtId="164" fontId="2" fillId="0" borderId="0" xfId="3" applyNumberFormat="1" applyFont="1" applyFill="1" applyBorder="1"/>
    <xf numFmtId="164" fontId="2" fillId="0" borderId="0" xfId="3" applyNumberFormat="1" applyFont="1" applyFill="1" applyBorder="1" applyAlignment="1">
      <alignment horizontal="right" vertical="center"/>
    </xf>
    <xf numFmtId="164" fontId="2" fillId="0" borderId="0" xfId="3" applyNumberFormat="1" applyFont="1" applyFill="1" applyBorder="1" applyAlignment="1">
      <alignment horizontal="right" vertical="center" wrapText="1"/>
    </xf>
    <xf numFmtId="0" fontId="3" fillId="0" borderId="0" xfId="2" applyAlignment="1">
      <alignment wrapText="1"/>
    </xf>
    <xf numFmtId="0" fontId="6" fillId="2" borderId="0" xfId="1" applyFont="1" applyFill="1"/>
    <xf numFmtId="0" fontId="2" fillId="0" borderId="0" xfId="1" applyFont="1" applyAlignment="1">
      <alignment horizontal="left"/>
    </xf>
    <xf numFmtId="0" fontId="4" fillId="0" borderId="0" xfId="4" applyFont="1" applyAlignment="1">
      <alignment horizontal="right" vertical="center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right" vertical="center"/>
    </xf>
    <xf numFmtId="164" fontId="2" fillId="0" borderId="0" xfId="3" applyNumberFormat="1" applyFont="1" applyFill="1" applyBorder="1" applyAlignment="1">
      <alignment horizontal="centerContinuous"/>
    </xf>
    <xf numFmtId="164" fontId="2" fillId="0" borderId="0" xfId="3" applyNumberFormat="1" applyFont="1" applyFill="1" applyBorder="1" applyAlignment="1">
      <alignment horizontal="right"/>
    </xf>
    <xf numFmtId="0" fontId="4" fillId="0" borderId="0" xfId="2" applyFont="1" applyAlignment="1">
      <alignment horizontal="left" vertical="center"/>
    </xf>
    <xf numFmtId="164" fontId="6" fillId="0" borderId="0" xfId="3" applyNumberFormat="1" applyFont="1" applyFill="1" applyBorder="1"/>
    <xf numFmtId="0" fontId="7" fillId="2" borderId="0" xfId="2" applyFont="1" applyFill="1" applyAlignment="1">
      <alignment horizontal="center" vertical="center"/>
    </xf>
    <xf numFmtId="0" fontId="2" fillId="0" borderId="0" xfId="2" applyFont="1" applyAlignment="1">
      <alignment horizontal="left"/>
    </xf>
    <xf numFmtId="164" fontId="2" fillId="0" borderId="0" xfId="3" applyNumberFormat="1" applyFont="1" applyFill="1" applyBorder="1" applyAlignment="1">
      <alignment horizontal="left"/>
    </xf>
    <xf numFmtId="164" fontId="6" fillId="0" borderId="0" xfId="3" applyNumberFormat="1" applyFont="1" applyFill="1" applyBorder="1" applyAlignment="1">
      <alignment horizontal="right"/>
    </xf>
    <xf numFmtId="164" fontId="6" fillId="0" borderId="0" xfId="3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left"/>
    </xf>
    <xf numFmtId="0" fontId="4" fillId="0" borderId="0" xfId="4" applyFont="1" applyAlignment="1">
      <alignment horizontal="left" vertical="center"/>
    </xf>
    <xf numFmtId="164" fontId="4" fillId="0" borderId="0" xfId="3" applyNumberFormat="1" applyFont="1" applyFill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Continuous"/>
    </xf>
    <xf numFmtId="164" fontId="4" fillId="0" borderId="0" xfId="3" applyNumberFormat="1" applyFont="1" applyFill="1" applyAlignment="1">
      <alignment horizontal="centerContinuous"/>
    </xf>
    <xf numFmtId="0" fontId="4" fillId="3" borderId="3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164" fontId="4" fillId="3" borderId="3" xfId="3" applyNumberFormat="1" applyFont="1" applyFill="1" applyBorder="1" applyAlignment="1">
      <alignment horizontal="center" vertical="center" wrapText="1"/>
    </xf>
    <xf numFmtId="164" fontId="4" fillId="3" borderId="3" xfId="3" applyNumberFormat="1" applyFont="1" applyFill="1" applyBorder="1" applyAlignment="1">
      <alignment vertical="top" wrapText="1"/>
    </xf>
    <xf numFmtId="0" fontId="6" fillId="2" borderId="0" xfId="1" applyFont="1" applyFill="1" applyAlignment="1">
      <alignment vertical="top" wrapText="1"/>
    </xf>
    <xf numFmtId="0" fontId="4" fillId="0" borderId="3" xfId="1" applyFont="1" applyBorder="1"/>
    <xf numFmtId="0" fontId="2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horizontal="center"/>
    </xf>
    <xf numFmtId="164" fontId="2" fillId="0" borderId="3" xfId="3" applyNumberFormat="1" applyFont="1" applyFill="1" applyBorder="1" applyAlignment="1">
      <alignment horizontal="center"/>
    </xf>
    <xf numFmtId="164" fontId="2" fillId="0" borderId="3" xfId="3" applyNumberFormat="1" applyFont="1" applyFill="1" applyBorder="1" applyAlignment="1">
      <alignment horizontal="right" vertical="center"/>
    </xf>
    <xf numFmtId="164" fontId="2" fillId="0" borderId="3" xfId="3" applyNumberFormat="1" applyFont="1" applyFill="1" applyBorder="1" applyAlignment="1">
      <alignment horizontal="right"/>
    </xf>
    <xf numFmtId="165" fontId="2" fillId="0" borderId="3" xfId="1" applyNumberFormat="1" applyFont="1" applyBorder="1"/>
    <xf numFmtId="43" fontId="2" fillId="0" borderId="3" xfId="1" applyNumberFormat="1" applyFont="1" applyBorder="1"/>
    <xf numFmtId="43" fontId="8" fillId="0" borderId="3" xfId="1" applyNumberFormat="1" applyFont="1" applyBorder="1" applyAlignment="1">
      <alignment horizontal="right" vertical="center"/>
    </xf>
    <xf numFmtId="9" fontId="8" fillId="0" borderId="3" xfId="5" applyFont="1" applyFill="1" applyBorder="1" applyAlignment="1">
      <alignment horizontal="right" vertical="center"/>
    </xf>
    <xf numFmtId="10" fontId="8" fillId="0" borderId="3" xfId="5" applyNumberFormat="1" applyFont="1" applyFill="1" applyBorder="1" applyAlignment="1">
      <alignment vertical="center"/>
    </xf>
    <xf numFmtId="43" fontId="8" fillId="0" borderId="3" xfId="5" applyNumberFormat="1" applyFont="1" applyFill="1" applyBorder="1" applyAlignment="1">
      <alignment horizontal="right" vertical="center"/>
    </xf>
    <xf numFmtId="43" fontId="2" fillId="0" borderId="3" xfId="3" applyFont="1" applyFill="1" applyBorder="1" applyAlignment="1">
      <alignment horizontal="center"/>
    </xf>
    <xf numFmtId="43" fontId="8" fillId="0" borderId="3" xfId="3" applyFont="1" applyFill="1" applyBorder="1" applyAlignment="1">
      <alignment horizontal="right"/>
    </xf>
    <xf numFmtId="43" fontId="8" fillId="0" borderId="3" xfId="3" applyFont="1" applyFill="1" applyBorder="1" applyAlignment="1">
      <alignment horizontal="center"/>
    </xf>
    <xf numFmtId="43" fontId="9" fillId="0" borderId="3" xfId="3" applyFont="1" applyFill="1" applyBorder="1" applyAlignment="1">
      <alignment horizontal="center" vertical="center"/>
    </xf>
    <xf numFmtId="43" fontId="8" fillId="0" borderId="3" xfId="3" applyFont="1" applyFill="1" applyBorder="1" applyAlignment="1">
      <alignment horizontal="right" vertical="center"/>
    </xf>
    <xf numFmtId="43" fontId="4" fillId="0" borderId="3" xfId="1" applyNumberFormat="1" applyFont="1" applyBorder="1"/>
    <xf numFmtId="43" fontId="9" fillId="0" borderId="3" xfId="1" applyNumberFormat="1" applyFont="1" applyBorder="1" applyAlignment="1">
      <alignment horizontal="right" vertical="center"/>
    </xf>
    <xf numFmtId="9" fontId="9" fillId="0" borderId="3" xfId="5" applyFont="1" applyFill="1" applyBorder="1" applyAlignment="1">
      <alignment horizontal="right" vertical="center"/>
    </xf>
    <xf numFmtId="10" fontId="9" fillId="0" borderId="3" xfId="5" applyNumberFormat="1" applyFont="1" applyFill="1" applyBorder="1" applyAlignment="1">
      <alignment vertical="center"/>
    </xf>
    <xf numFmtId="43" fontId="9" fillId="0" borderId="3" xfId="3" applyFont="1" applyFill="1" applyBorder="1" applyAlignment="1">
      <alignment horizontal="center"/>
    </xf>
    <xf numFmtId="43" fontId="9" fillId="0" borderId="3" xfId="3" applyFont="1" applyFill="1" applyBorder="1" applyAlignment="1">
      <alignment horizontal="right"/>
    </xf>
    <xf numFmtId="43" fontId="9" fillId="0" borderId="3" xfId="3" applyFont="1" applyFill="1" applyBorder="1" applyAlignment="1">
      <alignment horizontal="right" vertical="center"/>
    </xf>
    <xf numFmtId="0" fontId="10" fillId="2" borderId="0" xfId="1" applyFont="1" applyFill="1"/>
    <xf numFmtId="43" fontId="2" fillId="2" borderId="3" xfId="3" applyFont="1" applyFill="1" applyBorder="1" applyAlignment="1">
      <alignment horizontal="center"/>
    </xf>
    <xf numFmtId="43" fontId="5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right" vertical="center"/>
    </xf>
    <xf numFmtId="9" fontId="6" fillId="0" borderId="3" xfId="5" applyFont="1" applyFill="1" applyBorder="1" applyAlignment="1">
      <alignment horizontal="right" vertical="center"/>
    </xf>
    <xf numFmtId="10" fontId="6" fillId="0" borderId="3" xfId="5" applyNumberFormat="1" applyFont="1" applyFill="1" applyBorder="1" applyAlignment="1">
      <alignment vertical="center"/>
    </xf>
    <xf numFmtId="165" fontId="4" fillId="0" borderId="3" xfId="1" applyNumberFormat="1" applyFont="1" applyBorder="1"/>
    <xf numFmtId="43" fontId="9" fillId="0" borderId="3" xfId="5" applyNumberFormat="1" applyFont="1" applyFill="1" applyBorder="1" applyAlignment="1">
      <alignment horizontal="right" vertical="center"/>
    </xf>
    <xf numFmtId="0" fontId="10" fillId="0" borderId="0" xfId="1" applyFont="1"/>
    <xf numFmtId="43" fontId="4" fillId="0" borderId="3" xfId="3" applyFont="1" applyFill="1" applyBorder="1" applyAlignment="1">
      <alignment horizontal="center"/>
    </xf>
    <xf numFmtId="43" fontId="9" fillId="0" borderId="4" xfId="3" applyFont="1" applyFill="1" applyBorder="1" applyAlignment="1">
      <alignment horizontal="right" vertical="center"/>
    </xf>
    <xf numFmtId="43" fontId="2" fillId="0" borderId="3" xfId="6" applyNumberFormat="1" applyFont="1" applyBorder="1"/>
    <xf numFmtId="43" fontId="4" fillId="0" borderId="3" xfId="6" applyNumberFormat="1" applyFont="1" applyBorder="1"/>
    <xf numFmtId="9" fontId="11" fillId="0" borderId="3" xfId="5" applyFont="1" applyFill="1" applyBorder="1" applyAlignment="1">
      <alignment horizontal="right" vertical="center"/>
    </xf>
    <xf numFmtId="10" fontId="11" fillId="0" borderId="3" xfId="5" applyNumberFormat="1" applyFont="1" applyFill="1" applyBorder="1" applyAlignment="1">
      <alignment vertical="center"/>
    </xf>
    <xf numFmtId="9" fontId="12" fillId="0" borderId="3" xfId="5" applyFont="1" applyFill="1" applyBorder="1" applyAlignment="1">
      <alignment horizontal="right" vertical="center"/>
    </xf>
    <xf numFmtId="10" fontId="12" fillId="0" borderId="3" xfId="5" applyNumberFormat="1" applyFont="1" applyFill="1" applyBorder="1" applyAlignment="1">
      <alignment vertical="center"/>
    </xf>
    <xf numFmtId="43" fontId="4" fillId="0" borderId="3" xfId="1" applyNumberFormat="1" applyFont="1" applyBorder="1" applyAlignment="1">
      <alignment horizontal="right"/>
    </xf>
    <xf numFmtId="43" fontId="5" fillId="0" borderId="3" xfId="1" applyNumberFormat="1" applyFont="1" applyBorder="1" applyAlignment="1">
      <alignment horizontal="center" vertical="center"/>
    </xf>
    <xf numFmtId="43" fontId="8" fillId="0" borderId="3" xfId="3" applyFont="1" applyFill="1" applyBorder="1" applyAlignment="1">
      <alignment horizontal="center" vertical="center"/>
    </xf>
    <xf numFmtId="0" fontId="10" fillId="2" borderId="0" xfId="1" applyFont="1" applyFill="1" applyAlignment="1">
      <alignment vertical="center"/>
    </xf>
    <xf numFmtId="43" fontId="10" fillId="2" borderId="0" xfId="1" applyNumberFormat="1" applyFont="1" applyFill="1" applyAlignment="1">
      <alignment vertical="center"/>
    </xf>
    <xf numFmtId="165" fontId="4" fillId="0" borderId="3" xfId="1" applyNumberFormat="1" applyFont="1" applyBorder="1" applyAlignment="1">
      <alignment vertical="center"/>
    </xf>
    <xf numFmtId="2" fontId="9" fillId="0" borderId="3" xfId="3" applyNumberFormat="1" applyFont="1" applyFill="1" applyBorder="1" applyAlignment="1">
      <alignment horizontal="right" vertical="center"/>
    </xf>
    <xf numFmtId="10" fontId="8" fillId="0" borderId="3" xfId="5" applyNumberFormat="1" applyFont="1" applyFill="1" applyBorder="1" applyAlignment="1">
      <alignment vertical="center"/>
    </xf>
    <xf numFmtId="43" fontId="8" fillId="0" borderId="3" xfId="5" applyNumberFormat="1" applyFont="1" applyFill="1" applyBorder="1" applyAlignment="1">
      <alignment horizontal="right" vertical="center"/>
    </xf>
    <xf numFmtId="43" fontId="4" fillId="0" borderId="3" xfId="3" applyFont="1" applyFill="1" applyBorder="1" applyAlignment="1">
      <alignment horizontal="center" vertical="center"/>
    </xf>
    <xf numFmtId="0" fontId="10" fillId="0" borderId="3" xfId="1" applyFont="1" applyBorder="1"/>
    <xf numFmtId="43" fontId="13" fillId="0" borderId="3" xfId="3" applyFont="1" applyFill="1" applyBorder="1" applyAlignment="1">
      <alignment horizontal="center" vertical="center"/>
    </xf>
    <xf numFmtId="43" fontId="14" fillId="0" borderId="3" xfId="3" applyFont="1" applyFill="1" applyBorder="1" applyAlignment="1">
      <alignment horizontal="right" vertical="center"/>
    </xf>
    <xf numFmtId="43" fontId="14" fillId="0" borderId="3" xfId="3" applyFont="1" applyFill="1" applyBorder="1" applyAlignment="1">
      <alignment horizontal="center" vertical="center"/>
    </xf>
    <xf numFmtId="43" fontId="10" fillId="0" borderId="0" xfId="1" applyNumberFormat="1" applyFont="1"/>
    <xf numFmtId="43" fontId="5" fillId="2" borderId="3" xfId="1" applyNumberFormat="1" applyFont="1" applyFill="1" applyBorder="1" applyAlignment="1">
      <alignment horizontal="center"/>
    </xf>
    <xf numFmtId="43" fontId="8" fillId="0" borderId="3" xfId="3" quotePrefix="1" applyFont="1" applyFill="1" applyBorder="1" applyAlignment="1">
      <alignment horizontal="right" vertical="center"/>
    </xf>
    <xf numFmtId="10" fontId="6" fillId="2" borderId="0" xfId="5" applyNumberFormat="1" applyFont="1" applyFill="1" applyBorder="1"/>
    <xf numFmtId="43" fontId="6" fillId="2" borderId="0" xfId="1" applyNumberFormat="1" applyFont="1" applyFill="1"/>
    <xf numFmtId="43" fontId="10" fillId="2" borderId="0" xfId="1" applyNumberFormat="1" applyFont="1" applyFill="1"/>
    <xf numFmtId="2" fontId="6" fillId="2" borderId="0" xfId="1" applyNumberFormat="1" applyFont="1" applyFill="1"/>
    <xf numFmtId="43" fontId="9" fillId="0" borderId="3" xfId="5" applyNumberFormat="1" applyFont="1" applyFill="1" applyBorder="1" applyAlignment="1">
      <alignment horizontal="center"/>
    </xf>
    <xf numFmtId="43" fontId="6" fillId="0" borderId="3" xfId="1" applyNumberFormat="1" applyFont="1" applyBorder="1" applyAlignment="1">
      <alignment horizontal="right" vertical="center"/>
    </xf>
    <xf numFmtId="43" fontId="6" fillId="0" borderId="3" xfId="1" applyNumberFormat="1" applyFont="1" applyBorder="1"/>
    <xf numFmtId="43" fontId="6" fillId="0" borderId="3" xfId="3" applyFont="1" applyFill="1" applyBorder="1"/>
    <xf numFmtId="0" fontId="2" fillId="0" borderId="3" xfId="1" applyFont="1" applyBorder="1"/>
    <xf numFmtId="0" fontId="6" fillId="0" borderId="3" xfId="1" applyFont="1" applyBorder="1"/>
    <xf numFmtId="2" fontId="6" fillId="0" borderId="3" xfId="1" applyNumberFormat="1" applyFont="1" applyBorder="1" applyAlignment="1">
      <alignment horizontal="right" vertical="center"/>
    </xf>
    <xf numFmtId="0" fontId="5" fillId="4" borderId="3" xfId="1" applyFont="1" applyFill="1" applyBorder="1"/>
    <xf numFmtId="164" fontId="6" fillId="0" borderId="3" xfId="3" applyNumberFormat="1" applyFont="1" applyFill="1" applyBorder="1"/>
    <xf numFmtId="0" fontId="10" fillId="0" borderId="3" xfId="1" applyFont="1" applyBorder="1" applyAlignment="1">
      <alignment horizontal="right" vertical="center"/>
    </xf>
    <xf numFmtId="164" fontId="10" fillId="0" borderId="3" xfId="3" applyNumberFormat="1" applyFont="1" applyFill="1" applyBorder="1"/>
    <xf numFmtId="43" fontId="2" fillId="0" borderId="5" xfId="1" applyNumberFormat="1" applyFont="1" applyBorder="1"/>
    <xf numFmtId="0" fontId="6" fillId="0" borderId="0" xfId="1" applyFont="1" applyAlignment="1">
      <alignment horizontal="right" vertical="center"/>
    </xf>
    <xf numFmtId="0" fontId="6" fillId="0" borderId="0" xfId="1" applyFont="1"/>
  </cellXfs>
  <cellStyles count="7">
    <cellStyle name="Comma 2 3" xfId="3" xr:uid="{DAC510C7-14E8-D347-B51E-45CC626B3667}"/>
    <cellStyle name="Normal" xfId="0" builtinId="0"/>
    <cellStyle name="Normal 10 2" xfId="2" xr:uid="{93DAD501-53D6-D942-8FAD-27BFC2A086E4}"/>
    <cellStyle name="Normal 2" xfId="1" xr:uid="{AD5B3AB8-EA86-6D46-887C-5C42B621D6B8}"/>
    <cellStyle name="Normal 3 2 3" xfId="6" xr:uid="{F3369004-B105-8848-994B-C96296571183}"/>
    <cellStyle name="Normal_FORMATS 5 YEAR ALOKE" xfId="4" xr:uid="{2BF36526-2856-0D46-88E2-C01B65544F40}"/>
    <cellStyle name="Percent 10" xfId="5" xr:uid="{0C579D70-2F38-7C48-8AAE-5F2883584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VVNL/02.Petition%20Documents/Formats/Formats.xlsx" TargetMode="External"/><Relationship Id="rId1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VVNL/02.Petition%20Documents/Formats/Forma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-24"/>
      <sheetName val=" Index"/>
      <sheetName val="F2.1"/>
      <sheetName val="F2.1 (2)"/>
      <sheetName val="F2.1 (3)"/>
      <sheetName val="F1.1"/>
      <sheetName val="F2.1 Final"/>
      <sheetName val="F2.1 BESL"/>
      <sheetName val="F2.1 KEDL"/>
      <sheetName val="F2.1 KEDL."/>
      <sheetName val="F2.2"/>
      <sheetName val="F 2.2 "/>
      <sheetName val="F2.3"/>
      <sheetName val="F2.4 "/>
      <sheetName val="F 2.5 "/>
      <sheetName val="F2.5"/>
      <sheetName val="F2.6 "/>
      <sheetName val="F2.7"/>
      <sheetName val="F3.1 Final"/>
      <sheetName val="F3.1 (2)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7 Final"/>
      <sheetName val="F3.8"/>
      <sheetName val="F3.9 "/>
      <sheetName val="F 3.10"/>
      <sheetName val="F 3.11"/>
      <sheetName val="F4.1 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  <sheetName val="Energy Requirement"/>
      <sheetName val="O&amp;M Expenses-MY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507E6-E8DF-B745-BD6C-22E30CED1664}">
  <sheetPr>
    <tabColor theme="6"/>
  </sheetPr>
  <dimension ref="A1:XFD372"/>
  <sheetViews>
    <sheetView showGridLines="0" tabSelected="1" view="pageBreakPreview" zoomScale="75" zoomScaleNormal="70" zoomScalePageLayoutView="50" workbookViewId="0">
      <pane xSplit="2" ySplit="10" topLeftCell="E11" activePane="bottomRight" state="frozen"/>
      <selection pane="topRight" activeCell="C1" sqref="C1"/>
      <selection pane="bottomLeft" activeCell="A11" sqref="A11"/>
      <selection pane="bottomRight" activeCell="P370" sqref="P370"/>
    </sheetView>
  </sheetViews>
  <sheetFormatPr baseColWidth="10" defaultColWidth="7.83203125" defaultRowHeight="16" x14ac:dyDescent="0.2"/>
  <cols>
    <col min="1" max="1" width="7.83203125" style="1" customWidth="1"/>
    <col min="2" max="2" width="53.6640625" style="15" bestFit="1" customWidth="1"/>
    <col min="3" max="3" width="13" style="113" hidden="1" customWidth="1"/>
    <col min="4" max="4" width="10.83203125" style="113" hidden="1" customWidth="1"/>
    <col min="5" max="5" width="32.1640625" style="114" bestFit="1" customWidth="1"/>
    <col min="6" max="6" width="12.33203125" style="113" customWidth="1"/>
    <col min="7" max="7" width="29.1640625" style="22" bestFit="1" customWidth="1"/>
    <col min="8" max="8" width="17.6640625" style="22" hidden="1" customWidth="1"/>
    <col min="9" max="9" width="39.1640625" style="27" bestFit="1" customWidth="1"/>
    <col min="10" max="10" width="29.1640625" style="26" customWidth="1"/>
    <col min="11" max="11" width="17.83203125" style="22" hidden="1" customWidth="1"/>
    <col min="12" max="12" width="30.83203125" style="26" bestFit="1" customWidth="1"/>
    <col min="13" max="13" width="11.33203125" style="22" hidden="1" customWidth="1"/>
    <col min="14" max="14" width="25.6640625" style="22" hidden="1" customWidth="1"/>
    <col min="15" max="15" width="31.1640625" style="27" bestFit="1" customWidth="1"/>
    <col min="16" max="16" width="18.1640625" style="27" bestFit="1" customWidth="1"/>
    <col min="17" max="17" width="13.1640625" style="14" bestFit="1" customWidth="1"/>
    <col min="18" max="18" width="13.6640625" style="14" customWidth="1"/>
    <col min="19" max="19" width="17.83203125" style="14" customWidth="1"/>
    <col min="20" max="20" width="7.83203125" style="14"/>
    <col min="21" max="21" width="9.33203125" style="14" bestFit="1" customWidth="1"/>
    <col min="22" max="16384" width="7.83203125" style="14"/>
  </cols>
  <sheetData>
    <row r="1" spans="1:20" ht="17.25" customHeight="1" thickBot="1" x14ac:dyDescent="0.25">
      <c r="B1" s="2"/>
      <c r="C1" s="3"/>
      <c r="D1" s="3"/>
      <c r="E1" s="4"/>
      <c r="F1" s="5" t="s">
        <v>0</v>
      </c>
      <c r="G1" s="6"/>
      <c r="H1" s="7"/>
      <c r="I1" s="8"/>
      <c r="J1" s="9"/>
      <c r="K1" s="7"/>
      <c r="L1" s="9"/>
      <c r="M1" s="7"/>
      <c r="N1" s="10"/>
      <c r="O1" s="11"/>
      <c r="P1" s="12"/>
      <c r="Q1" s="13"/>
      <c r="R1" s="13"/>
      <c r="S1" s="13"/>
      <c r="T1" s="13"/>
    </row>
    <row r="2" spans="1:20" x14ac:dyDescent="0.2">
      <c r="C2" s="16"/>
      <c r="D2" s="16"/>
      <c r="E2" s="17"/>
      <c r="F2" s="18"/>
      <c r="G2" s="19"/>
      <c r="H2" s="19"/>
      <c r="I2" s="11"/>
      <c r="J2" s="20"/>
      <c r="K2" s="19"/>
      <c r="L2" s="20"/>
      <c r="M2" s="19"/>
      <c r="N2" s="10"/>
      <c r="O2" s="11"/>
      <c r="P2" s="11"/>
    </row>
    <row r="3" spans="1:20" ht="18" customHeight="1" x14ac:dyDescent="0.2">
      <c r="C3" s="18"/>
      <c r="D3" s="18"/>
      <c r="E3" s="21" t="s">
        <v>1</v>
      </c>
      <c r="F3" s="21"/>
      <c r="G3" s="21"/>
      <c r="I3" s="9"/>
      <c r="J3" s="9"/>
      <c r="K3" s="7"/>
      <c r="L3" s="20"/>
      <c r="M3" s="10"/>
      <c r="N3" s="7"/>
      <c r="O3" s="9"/>
      <c r="P3" s="9"/>
      <c r="Q3" s="23"/>
      <c r="R3" s="23"/>
      <c r="S3" s="23"/>
      <c r="T3" s="23"/>
    </row>
    <row r="4" spans="1:20" x14ac:dyDescent="0.2">
      <c r="C4" s="18"/>
      <c r="D4" s="18"/>
      <c r="E4" s="24" t="s">
        <v>2</v>
      </c>
      <c r="F4" s="25" t="s">
        <v>3</v>
      </c>
      <c r="I4" s="9"/>
      <c r="L4" s="20"/>
      <c r="M4" s="10"/>
      <c r="N4" s="10"/>
      <c r="O4" s="11"/>
      <c r="P4" s="11"/>
    </row>
    <row r="5" spans="1:20" x14ac:dyDescent="0.2">
      <c r="C5" s="18"/>
      <c r="D5" s="18"/>
      <c r="E5" s="24" t="s">
        <v>4</v>
      </c>
      <c r="F5" s="25" t="s">
        <v>5</v>
      </c>
      <c r="L5" s="20"/>
      <c r="M5" s="10"/>
      <c r="N5" s="10"/>
      <c r="O5" s="11"/>
      <c r="P5" s="11"/>
    </row>
    <row r="6" spans="1:20" x14ac:dyDescent="0.2">
      <c r="B6" s="28"/>
      <c r="C6" s="18"/>
      <c r="D6" s="18"/>
      <c r="E6" s="15"/>
      <c r="F6" s="25"/>
      <c r="I6" s="11"/>
      <c r="L6" s="20"/>
      <c r="M6" s="10"/>
      <c r="N6" s="10"/>
      <c r="O6" s="11"/>
      <c r="P6" s="11"/>
    </row>
    <row r="7" spans="1:20" x14ac:dyDescent="0.2">
      <c r="C7" s="16"/>
      <c r="D7" s="16"/>
      <c r="E7" s="29" t="s">
        <v>6</v>
      </c>
      <c r="F7" s="30" t="s">
        <v>7</v>
      </c>
      <c r="L7" s="20"/>
      <c r="M7" s="19"/>
      <c r="N7" s="19"/>
      <c r="O7" s="11"/>
      <c r="P7" s="11"/>
    </row>
    <row r="8" spans="1:20" x14ac:dyDescent="0.2">
      <c r="B8" s="28"/>
      <c r="C8" s="31"/>
      <c r="D8" s="31"/>
      <c r="E8" s="32"/>
      <c r="F8" s="31"/>
      <c r="G8" s="33"/>
      <c r="H8" s="33"/>
      <c r="I8" s="11"/>
      <c r="J8" s="20"/>
      <c r="K8" s="19"/>
      <c r="L8" s="20"/>
      <c r="M8" s="19"/>
      <c r="N8" s="19"/>
      <c r="O8" s="11"/>
      <c r="P8" s="11"/>
    </row>
    <row r="9" spans="1:20" s="38" customFormat="1" ht="68.25" customHeight="1" x14ac:dyDescent="0.2">
      <c r="A9" s="34" t="s">
        <v>8</v>
      </c>
      <c r="B9" s="34" t="s">
        <v>9</v>
      </c>
      <c r="C9" s="35" t="s">
        <v>10</v>
      </c>
      <c r="D9" s="35" t="s">
        <v>11</v>
      </c>
      <c r="E9" s="35" t="s">
        <v>12</v>
      </c>
      <c r="F9" s="35" t="s">
        <v>13</v>
      </c>
      <c r="G9" s="36" t="s">
        <v>14</v>
      </c>
      <c r="H9" s="37" t="s">
        <v>15</v>
      </c>
      <c r="I9" s="36" t="s">
        <v>16</v>
      </c>
      <c r="J9" s="36" t="s">
        <v>17</v>
      </c>
      <c r="K9" s="36" t="s">
        <v>18</v>
      </c>
      <c r="L9" s="36" t="s">
        <v>19</v>
      </c>
      <c r="M9" s="36" t="s">
        <v>20</v>
      </c>
      <c r="N9" s="36" t="s">
        <v>21</v>
      </c>
      <c r="O9" s="36" t="s">
        <v>22</v>
      </c>
      <c r="P9" s="36" t="s">
        <v>23</v>
      </c>
    </row>
    <row r="10" spans="1:20" s="38" customFormat="1" ht="21.75" customHeight="1" x14ac:dyDescent="0.2">
      <c r="A10" s="35">
        <v>1</v>
      </c>
      <c r="B10" s="35">
        <v>2</v>
      </c>
      <c r="C10" s="35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5">
        <v>11</v>
      </c>
      <c r="L10" s="35">
        <v>12</v>
      </c>
      <c r="M10" s="35">
        <v>13</v>
      </c>
      <c r="N10" s="35">
        <v>14</v>
      </c>
      <c r="O10" s="35">
        <v>15</v>
      </c>
      <c r="P10" s="35">
        <v>16</v>
      </c>
    </row>
    <row r="11" spans="1:20" ht="18" customHeight="1" x14ac:dyDescent="0.2">
      <c r="A11" s="39" t="s">
        <v>24</v>
      </c>
      <c r="B11" s="39" t="s">
        <v>25</v>
      </c>
      <c r="C11" s="40"/>
      <c r="D11" s="40"/>
      <c r="E11" s="41"/>
      <c r="F11" s="40"/>
      <c r="G11" s="42"/>
      <c r="H11" s="42"/>
      <c r="I11" s="43"/>
      <c r="J11" s="44"/>
      <c r="K11" s="42"/>
      <c r="L11" s="44"/>
      <c r="M11" s="42"/>
      <c r="N11" s="42"/>
      <c r="O11" s="43"/>
      <c r="P11" s="43"/>
    </row>
    <row r="12" spans="1:20" ht="18" customHeight="1" x14ac:dyDescent="0.2">
      <c r="A12" s="45">
        <v>1</v>
      </c>
      <c r="B12" s="46" t="s">
        <v>26</v>
      </c>
      <c r="C12" s="47">
        <v>0</v>
      </c>
      <c r="D12" s="48">
        <v>0</v>
      </c>
      <c r="E12" s="49">
        <v>0.37759999999999999</v>
      </c>
      <c r="F12" s="50">
        <f>C12*D12*E12</f>
        <v>0</v>
      </c>
      <c r="G12" s="51">
        <v>0</v>
      </c>
      <c r="H12" s="51" t="s">
        <v>27</v>
      </c>
      <c r="I12" s="51">
        <v>10.1862297</v>
      </c>
      <c r="J12" s="52">
        <f>IFERROR(L12/G12*10,0)</f>
        <v>0</v>
      </c>
      <c r="K12" s="53">
        <v>0</v>
      </c>
      <c r="L12" s="51">
        <v>0.20419370000000001</v>
      </c>
      <c r="M12" s="54" t="s">
        <v>27</v>
      </c>
      <c r="N12" s="54" t="s">
        <v>27</v>
      </c>
      <c r="O12" s="55">
        <f>I12+L12</f>
        <v>10.3904234</v>
      </c>
      <c r="P12" s="55">
        <f>IFERROR(O12/G12*10,0)</f>
        <v>0</v>
      </c>
    </row>
    <row r="13" spans="1:20" ht="18" customHeight="1" x14ac:dyDescent="0.2">
      <c r="A13" s="45">
        <v>2</v>
      </c>
      <c r="B13" s="46" t="s">
        <v>28</v>
      </c>
      <c r="C13" s="47">
        <v>0</v>
      </c>
      <c r="D13" s="48">
        <v>0</v>
      </c>
      <c r="E13" s="49">
        <f>$E$12</f>
        <v>0.37759999999999999</v>
      </c>
      <c r="F13" s="50">
        <f t="shared" ref="F13:F30" si="0">C13*D13*E13</f>
        <v>0</v>
      </c>
      <c r="G13" s="51">
        <v>0</v>
      </c>
      <c r="H13" s="51" t="s">
        <v>27</v>
      </c>
      <c r="I13" s="51">
        <v>0</v>
      </c>
      <c r="J13" s="52">
        <f t="shared" ref="J13:J33" si="1">IFERROR(L13/G13*10,0)</f>
        <v>0</v>
      </c>
      <c r="K13" s="53">
        <v>0</v>
      </c>
      <c r="L13" s="51">
        <v>11.283741300000001</v>
      </c>
      <c r="M13" s="54"/>
      <c r="N13" s="54"/>
      <c r="O13" s="55">
        <f>I13+L13</f>
        <v>11.283741300000001</v>
      </c>
      <c r="P13" s="55">
        <f>IFERROR(O13/G13*10,0)</f>
        <v>0</v>
      </c>
    </row>
    <row r="14" spans="1:20" ht="18" customHeight="1" x14ac:dyDescent="0.2">
      <c r="A14" s="45">
        <v>3</v>
      </c>
      <c r="B14" s="46" t="s">
        <v>29</v>
      </c>
      <c r="C14" s="47">
        <v>0</v>
      </c>
      <c r="D14" s="48">
        <v>0</v>
      </c>
      <c r="E14" s="49">
        <f t="shared" ref="E14:E30" si="2">$E$12</f>
        <v>0.37759999999999999</v>
      </c>
      <c r="F14" s="50">
        <f t="shared" si="0"/>
        <v>0</v>
      </c>
      <c r="G14" s="51">
        <v>0</v>
      </c>
      <c r="H14" s="51" t="s">
        <v>27</v>
      </c>
      <c r="I14" s="51">
        <v>0</v>
      </c>
      <c r="J14" s="52">
        <f t="shared" si="1"/>
        <v>0</v>
      </c>
      <c r="K14" s="53">
        <v>0</v>
      </c>
      <c r="L14" s="51">
        <v>0</v>
      </c>
      <c r="M14" s="54"/>
      <c r="N14" s="54"/>
      <c r="O14" s="55">
        <f t="shared" ref="O14:O30" si="3">I14+L14</f>
        <v>0</v>
      </c>
      <c r="P14" s="55">
        <f t="shared" ref="P14:P31" si="4">IFERROR(O14/G14*10,0)</f>
        <v>0</v>
      </c>
    </row>
    <row r="15" spans="1:20" ht="18" customHeight="1" x14ac:dyDescent="0.2">
      <c r="A15" s="45">
        <v>4</v>
      </c>
      <c r="B15" s="46" t="s">
        <v>30</v>
      </c>
      <c r="C15" s="47">
        <v>0</v>
      </c>
      <c r="D15" s="48">
        <v>0</v>
      </c>
      <c r="E15" s="49">
        <f t="shared" si="2"/>
        <v>0.37759999999999999</v>
      </c>
      <c r="F15" s="50">
        <f t="shared" si="0"/>
        <v>0</v>
      </c>
      <c r="G15" s="51">
        <v>7.203551</v>
      </c>
      <c r="H15" s="51" t="s">
        <v>27</v>
      </c>
      <c r="I15" s="51">
        <v>9.8148799999999994E-2</v>
      </c>
      <c r="J15" s="52">
        <f t="shared" si="1"/>
        <v>4.3155950447216931</v>
      </c>
      <c r="K15" s="53">
        <v>0</v>
      </c>
      <c r="L15" s="51">
        <v>3.1087609</v>
      </c>
      <c r="M15" s="54"/>
      <c r="N15" s="54"/>
      <c r="O15" s="55">
        <f t="shared" si="3"/>
        <v>3.2069097000000002</v>
      </c>
      <c r="P15" s="55">
        <f t="shared" si="4"/>
        <v>4.4518456244704874</v>
      </c>
    </row>
    <row r="16" spans="1:20" ht="18" customHeight="1" x14ac:dyDescent="0.2">
      <c r="A16" s="45">
        <v>5</v>
      </c>
      <c r="B16" s="46" t="s">
        <v>31</v>
      </c>
      <c r="C16" s="47">
        <v>420</v>
      </c>
      <c r="D16" s="48">
        <v>9.0500000000000011E-2</v>
      </c>
      <c r="E16" s="49">
        <f t="shared" si="2"/>
        <v>0.37759999999999999</v>
      </c>
      <c r="F16" s="50">
        <f t="shared" si="0"/>
        <v>14.352576000000001</v>
      </c>
      <c r="G16" s="51">
        <v>62.460205999999999</v>
      </c>
      <c r="H16" s="51" t="s">
        <v>27</v>
      </c>
      <c r="I16" s="51">
        <v>10.3148315</v>
      </c>
      <c r="J16" s="52">
        <f t="shared" si="1"/>
        <v>4.0250944257212344</v>
      </c>
      <c r="K16" s="53">
        <v>0</v>
      </c>
      <c r="L16" s="51">
        <v>25.140822700000001</v>
      </c>
      <c r="M16" s="54"/>
      <c r="N16" s="54"/>
      <c r="O16" s="55">
        <f t="shared" si="3"/>
        <v>35.455654199999998</v>
      </c>
      <c r="P16" s="55">
        <f t="shared" si="4"/>
        <v>5.6765189343115523</v>
      </c>
    </row>
    <row r="17" spans="1:16" ht="18" customHeight="1" x14ac:dyDescent="0.2">
      <c r="A17" s="45">
        <v>6</v>
      </c>
      <c r="B17" s="46" t="s">
        <v>32</v>
      </c>
      <c r="C17" s="47">
        <v>210</v>
      </c>
      <c r="D17" s="48">
        <v>0.1095</v>
      </c>
      <c r="E17" s="49">
        <f t="shared" si="2"/>
        <v>0.37759999999999999</v>
      </c>
      <c r="F17" s="50">
        <f t="shared" si="0"/>
        <v>8.682912</v>
      </c>
      <c r="G17" s="51">
        <v>45.553770999999998</v>
      </c>
      <c r="H17" s="51" t="s">
        <v>27</v>
      </c>
      <c r="I17" s="51">
        <v>7.0414174999999997</v>
      </c>
      <c r="J17" s="52">
        <f t="shared" si="1"/>
        <v>4.7847635489935625</v>
      </c>
      <c r="K17" s="53">
        <v>0</v>
      </c>
      <c r="L17" s="51">
        <v>21.7964023</v>
      </c>
      <c r="M17" s="54"/>
      <c r="N17" s="54"/>
      <c r="O17" s="55">
        <f t="shared" si="3"/>
        <v>28.837819799999998</v>
      </c>
      <c r="P17" s="55">
        <f t="shared" si="4"/>
        <v>6.33050111263017</v>
      </c>
    </row>
    <row r="18" spans="1:16" ht="18" customHeight="1" x14ac:dyDescent="0.2">
      <c r="A18" s="45">
        <v>7</v>
      </c>
      <c r="B18" s="46" t="s">
        <v>33</v>
      </c>
      <c r="C18" s="47">
        <v>500</v>
      </c>
      <c r="D18" s="48">
        <v>0.14818000000000001</v>
      </c>
      <c r="E18" s="49">
        <f t="shared" si="2"/>
        <v>0.37759999999999999</v>
      </c>
      <c r="F18" s="50">
        <f t="shared" si="0"/>
        <v>27.976383999999999</v>
      </c>
      <c r="G18" s="51">
        <v>103.514122</v>
      </c>
      <c r="H18" s="51" t="s">
        <v>27</v>
      </c>
      <c r="I18" s="51">
        <v>33.609895600000002</v>
      </c>
      <c r="J18" s="52">
        <f t="shared" si="1"/>
        <v>4.9033014162067659</v>
      </c>
      <c r="K18" s="53">
        <v>0</v>
      </c>
      <c r="L18" s="51">
        <v>50.756094099999999</v>
      </c>
      <c r="M18" s="54"/>
      <c r="N18" s="54"/>
      <c r="O18" s="55">
        <f t="shared" si="3"/>
        <v>84.3659897</v>
      </c>
      <c r="P18" s="55">
        <f t="shared" si="4"/>
        <v>8.1501913043323686</v>
      </c>
    </row>
    <row r="19" spans="1:16" ht="18" customHeight="1" x14ac:dyDescent="0.2">
      <c r="A19" s="45">
        <v>8</v>
      </c>
      <c r="B19" s="46" t="s">
        <v>34</v>
      </c>
      <c r="C19" s="47">
        <v>0</v>
      </c>
      <c r="D19" s="48"/>
      <c r="E19" s="49"/>
      <c r="F19" s="50">
        <f t="shared" si="0"/>
        <v>0</v>
      </c>
      <c r="G19" s="51">
        <v>0</v>
      </c>
      <c r="H19" s="51" t="s">
        <v>27</v>
      </c>
      <c r="I19" s="51">
        <v>0</v>
      </c>
      <c r="J19" s="52">
        <f t="shared" si="1"/>
        <v>0</v>
      </c>
      <c r="K19" s="53">
        <v>0</v>
      </c>
      <c r="L19" s="51">
        <v>0.41301339999999997</v>
      </c>
      <c r="M19" s="54"/>
      <c r="N19" s="54"/>
      <c r="O19" s="55">
        <f t="shared" si="3"/>
        <v>0.41301339999999997</v>
      </c>
      <c r="P19" s="55">
        <f t="shared" si="4"/>
        <v>0</v>
      </c>
    </row>
    <row r="20" spans="1:16" ht="18" customHeight="1" x14ac:dyDescent="0.2">
      <c r="A20" s="45">
        <v>9</v>
      </c>
      <c r="B20" s="46" t="s">
        <v>35</v>
      </c>
      <c r="C20" s="47">
        <v>840</v>
      </c>
      <c r="D20" s="48">
        <v>3.0399999999999996E-2</v>
      </c>
      <c r="E20" s="49">
        <f t="shared" si="2"/>
        <v>0.37759999999999999</v>
      </c>
      <c r="F20" s="50">
        <f t="shared" si="0"/>
        <v>9.6423935999999983</v>
      </c>
      <c r="G20" s="51">
        <v>50.951403999999997</v>
      </c>
      <c r="H20" s="51" t="s">
        <v>27</v>
      </c>
      <c r="I20" s="51">
        <v>7.0285349999999998</v>
      </c>
      <c r="J20" s="52">
        <f t="shared" si="1"/>
        <v>3.2715195443878251</v>
      </c>
      <c r="K20" s="53">
        <v>0</v>
      </c>
      <c r="L20" s="51">
        <v>16.668851400000001</v>
      </c>
      <c r="M20" s="54"/>
      <c r="N20" s="54"/>
      <c r="O20" s="55">
        <f t="shared" si="3"/>
        <v>23.697386399999999</v>
      </c>
      <c r="P20" s="55">
        <f t="shared" si="4"/>
        <v>4.6509780966977869</v>
      </c>
    </row>
    <row r="21" spans="1:16" ht="18" customHeight="1" x14ac:dyDescent="0.2">
      <c r="A21" s="45">
        <v>10</v>
      </c>
      <c r="B21" s="46" t="s">
        <v>36</v>
      </c>
      <c r="C21" s="47">
        <v>1500</v>
      </c>
      <c r="D21" s="48">
        <v>7.110000000000001E-2</v>
      </c>
      <c r="E21" s="49">
        <f t="shared" si="2"/>
        <v>0.37759999999999999</v>
      </c>
      <c r="F21" s="50">
        <f t="shared" si="0"/>
        <v>40.271040000000006</v>
      </c>
      <c r="G21" s="51">
        <v>237.504535</v>
      </c>
      <c r="H21" s="51" t="s">
        <v>27</v>
      </c>
      <c r="I21" s="51">
        <v>26.017254399999999</v>
      </c>
      <c r="J21" s="52">
        <f t="shared" si="1"/>
        <v>3.0691794621942692</v>
      </c>
      <c r="K21" s="53">
        <v>0</v>
      </c>
      <c r="L21" s="51">
        <v>72.894404100000003</v>
      </c>
      <c r="M21" s="54"/>
      <c r="N21" s="54"/>
      <c r="O21" s="55">
        <f t="shared" si="3"/>
        <v>98.911658500000001</v>
      </c>
      <c r="P21" s="55">
        <f t="shared" si="4"/>
        <v>4.1646218881673143</v>
      </c>
    </row>
    <row r="22" spans="1:16" ht="18" customHeight="1" x14ac:dyDescent="0.2">
      <c r="A22" s="45">
        <v>11</v>
      </c>
      <c r="B22" s="46" t="s">
        <v>37</v>
      </c>
      <c r="C22" s="47">
        <v>800</v>
      </c>
      <c r="D22" s="48">
        <v>0.10730000000000001</v>
      </c>
      <c r="E22" s="49">
        <f t="shared" si="2"/>
        <v>0.37759999999999999</v>
      </c>
      <c r="F22" s="50">
        <f t="shared" si="0"/>
        <v>32.413184000000001</v>
      </c>
      <c r="G22" s="51">
        <v>120.593688</v>
      </c>
      <c r="H22" s="51" t="s">
        <v>27</v>
      </c>
      <c r="I22" s="51">
        <v>31.162467199999998</v>
      </c>
      <c r="J22" s="52">
        <f t="shared" si="1"/>
        <v>2.2490139699517271</v>
      </c>
      <c r="K22" s="53">
        <v>0</v>
      </c>
      <c r="L22" s="51">
        <v>27.121688899999999</v>
      </c>
      <c r="M22" s="54"/>
      <c r="N22" s="54"/>
      <c r="O22" s="55">
        <f t="shared" si="3"/>
        <v>58.284156099999997</v>
      </c>
      <c r="P22" s="55">
        <f t="shared" si="4"/>
        <v>4.833101720879454</v>
      </c>
    </row>
    <row r="23" spans="1:16" ht="18" customHeight="1" x14ac:dyDescent="0.2">
      <c r="A23" s="45">
        <v>12</v>
      </c>
      <c r="B23" s="46" t="s">
        <v>38</v>
      </c>
      <c r="C23" s="47">
        <v>800</v>
      </c>
      <c r="D23" s="48">
        <v>0.22375</v>
      </c>
      <c r="E23" s="49">
        <f t="shared" si="2"/>
        <v>0.37759999999999999</v>
      </c>
      <c r="F23" s="50">
        <f t="shared" si="0"/>
        <v>67.590400000000002</v>
      </c>
      <c r="G23" s="51">
        <v>0</v>
      </c>
      <c r="H23" s="51" t="s">
        <v>27</v>
      </c>
      <c r="I23" s="51">
        <v>0</v>
      </c>
      <c r="J23" s="52">
        <f t="shared" si="1"/>
        <v>0</v>
      </c>
      <c r="K23" s="53">
        <v>0</v>
      </c>
      <c r="L23" s="51">
        <v>3.0952000000000002E-3</v>
      </c>
      <c r="M23" s="54"/>
      <c r="N23" s="54"/>
      <c r="O23" s="55">
        <f t="shared" si="3"/>
        <v>3.0952000000000002E-3</v>
      </c>
      <c r="P23" s="55">
        <f t="shared" si="4"/>
        <v>0</v>
      </c>
    </row>
    <row r="24" spans="1:16" ht="18" customHeight="1" x14ac:dyDescent="0.2">
      <c r="A24" s="45">
        <v>13</v>
      </c>
      <c r="B24" s="46" t="s">
        <v>39</v>
      </c>
      <c r="C24" s="47">
        <v>980</v>
      </c>
      <c r="D24" s="48">
        <v>4.8000000000000001E-2</v>
      </c>
      <c r="E24" s="49">
        <f t="shared" si="2"/>
        <v>0.37759999999999999</v>
      </c>
      <c r="F24" s="50">
        <f t="shared" si="0"/>
        <v>17.762304</v>
      </c>
      <c r="G24" s="51">
        <v>11.860026</v>
      </c>
      <c r="H24" s="51" t="s">
        <v>27</v>
      </c>
      <c r="I24" s="51">
        <v>0.13843369999999999</v>
      </c>
      <c r="J24" s="52">
        <f t="shared" si="1"/>
        <v>3.7095005525282998</v>
      </c>
      <c r="K24" s="53">
        <v>0</v>
      </c>
      <c r="L24" s="51">
        <v>4.3994773</v>
      </c>
      <c r="M24" s="54"/>
      <c r="N24" s="54"/>
      <c r="O24" s="55">
        <f t="shared" si="3"/>
        <v>4.5379110000000003</v>
      </c>
      <c r="P24" s="55">
        <f t="shared" si="4"/>
        <v>3.8262234838271016</v>
      </c>
    </row>
    <row r="25" spans="1:16" ht="18" customHeight="1" x14ac:dyDescent="0.2">
      <c r="A25" s="45">
        <v>14</v>
      </c>
      <c r="B25" s="46" t="s">
        <v>40</v>
      </c>
      <c r="C25" s="47">
        <v>1000</v>
      </c>
      <c r="D25" s="48">
        <v>9.5000000000000001E-2</v>
      </c>
      <c r="E25" s="49">
        <f t="shared" si="2"/>
        <v>0.37759999999999999</v>
      </c>
      <c r="F25" s="50">
        <f t="shared" si="0"/>
        <v>35.872</v>
      </c>
      <c r="G25" s="51">
        <v>269.420547</v>
      </c>
      <c r="H25" s="51" t="s">
        <v>27</v>
      </c>
      <c r="I25" s="51">
        <v>20.206463500000002</v>
      </c>
      <c r="J25" s="52">
        <f t="shared" si="1"/>
        <v>1.7171896432976954</v>
      </c>
      <c r="K25" s="53">
        <v>0</v>
      </c>
      <c r="L25" s="51">
        <v>46.264617299999998</v>
      </c>
      <c r="M25" s="54"/>
      <c r="N25" s="54"/>
      <c r="O25" s="55">
        <f t="shared" si="3"/>
        <v>66.471080799999996</v>
      </c>
      <c r="P25" s="55">
        <f t="shared" si="4"/>
        <v>2.4671867658259932</v>
      </c>
    </row>
    <row r="26" spans="1:16" ht="18" customHeight="1" x14ac:dyDescent="0.2">
      <c r="A26" s="45">
        <v>15</v>
      </c>
      <c r="B26" s="46" t="s">
        <v>41</v>
      </c>
      <c r="C26" s="47">
        <v>1000</v>
      </c>
      <c r="D26" s="48">
        <v>0.1</v>
      </c>
      <c r="E26" s="49">
        <f t="shared" si="2"/>
        <v>0.37759999999999999</v>
      </c>
      <c r="F26" s="50">
        <f t="shared" si="0"/>
        <v>37.76</v>
      </c>
      <c r="G26" s="51">
        <v>257.41617400000001</v>
      </c>
      <c r="H26" s="51" t="s">
        <v>27</v>
      </c>
      <c r="I26" s="51">
        <v>20.417060800000002</v>
      </c>
      <c r="J26" s="52">
        <f t="shared" si="1"/>
        <v>1.7330339934273127</v>
      </c>
      <c r="K26" s="53">
        <v>0</v>
      </c>
      <c r="L26" s="51">
        <v>44.611097999999998</v>
      </c>
      <c r="M26" s="54"/>
      <c r="N26" s="54"/>
      <c r="O26" s="55">
        <f t="shared" si="3"/>
        <v>65.0281588</v>
      </c>
      <c r="P26" s="55">
        <f t="shared" si="4"/>
        <v>2.5261877600589306</v>
      </c>
    </row>
    <row r="27" spans="1:16" ht="18" customHeight="1" x14ac:dyDescent="0.2">
      <c r="A27" s="45">
        <v>16</v>
      </c>
      <c r="B27" s="46" t="s">
        <v>42</v>
      </c>
      <c r="C27" s="47">
        <v>1000</v>
      </c>
      <c r="D27" s="48">
        <v>0.1152</v>
      </c>
      <c r="E27" s="49">
        <f t="shared" si="2"/>
        <v>0.37759999999999999</v>
      </c>
      <c r="F27" s="50">
        <f t="shared" si="0"/>
        <v>43.499519999999997</v>
      </c>
      <c r="G27" s="51">
        <v>319.23047000000003</v>
      </c>
      <c r="H27" s="51" t="s">
        <v>27</v>
      </c>
      <c r="I27" s="51">
        <v>44.552045800000002</v>
      </c>
      <c r="J27" s="52">
        <f t="shared" si="1"/>
        <v>2.0617313973819602</v>
      </c>
      <c r="K27" s="53">
        <v>0</v>
      </c>
      <c r="L27" s="51">
        <v>65.8167483</v>
      </c>
      <c r="M27" s="54"/>
      <c r="N27" s="54"/>
      <c r="O27" s="55">
        <f t="shared" si="3"/>
        <v>110.3687941</v>
      </c>
      <c r="P27" s="55">
        <f t="shared" si="4"/>
        <v>3.4573389595297717</v>
      </c>
    </row>
    <row r="28" spans="1:16" ht="18" customHeight="1" x14ac:dyDescent="0.2">
      <c r="A28" s="45">
        <v>17</v>
      </c>
      <c r="B28" s="46" t="s">
        <v>43</v>
      </c>
      <c r="C28" s="47">
        <v>2000</v>
      </c>
      <c r="D28" s="48">
        <v>0.15</v>
      </c>
      <c r="E28" s="49">
        <f t="shared" si="2"/>
        <v>0.37759999999999999</v>
      </c>
      <c r="F28" s="50">
        <f t="shared" si="0"/>
        <v>113.28</v>
      </c>
      <c r="G28" s="51">
        <v>819.34526000000005</v>
      </c>
      <c r="H28" s="51" t="s">
        <v>27</v>
      </c>
      <c r="I28" s="51">
        <v>59.521054499999998</v>
      </c>
      <c r="J28" s="52">
        <f t="shared" si="1"/>
        <v>1.6885120712115915</v>
      </c>
      <c r="K28" s="53">
        <v>0</v>
      </c>
      <c r="L28" s="51">
        <v>138.3474362</v>
      </c>
      <c r="M28" s="54"/>
      <c r="N28" s="54"/>
      <c r="O28" s="55">
        <f t="shared" si="3"/>
        <v>197.8684907</v>
      </c>
      <c r="P28" s="55">
        <f t="shared" si="4"/>
        <v>2.4149586305045565</v>
      </c>
    </row>
    <row r="29" spans="1:16" ht="18" customHeight="1" x14ac:dyDescent="0.2">
      <c r="A29" s="45">
        <v>18</v>
      </c>
      <c r="B29" s="46" t="s">
        <v>44</v>
      </c>
      <c r="C29" s="47">
        <v>8</v>
      </c>
      <c r="D29" s="48">
        <v>0.23370000000000002</v>
      </c>
      <c r="E29" s="49">
        <f t="shared" si="2"/>
        <v>0.37759999999999999</v>
      </c>
      <c r="F29" s="50">
        <f t="shared" si="0"/>
        <v>0.70596096000000008</v>
      </c>
      <c r="G29" s="51">
        <v>3.221225</v>
      </c>
      <c r="H29" s="51" t="s">
        <v>27</v>
      </c>
      <c r="I29" s="51">
        <v>0</v>
      </c>
      <c r="J29" s="52">
        <f t="shared" si="1"/>
        <v>5.0414770778197742</v>
      </c>
      <c r="K29" s="53">
        <v>0</v>
      </c>
      <c r="L29" s="51">
        <v>1.6239732</v>
      </c>
      <c r="M29" s="54"/>
      <c r="N29" s="54"/>
      <c r="O29" s="55">
        <f t="shared" si="3"/>
        <v>1.6239732</v>
      </c>
      <c r="P29" s="55">
        <f t="shared" si="4"/>
        <v>5.0414770778197742</v>
      </c>
    </row>
    <row r="30" spans="1:16" ht="18" customHeight="1" x14ac:dyDescent="0.2">
      <c r="A30" s="45">
        <v>19</v>
      </c>
      <c r="B30" s="46" t="s">
        <v>45</v>
      </c>
      <c r="C30" s="47">
        <v>660</v>
      </c>
      <c r="D30" s="48">
        <v>0.12628787878787878</v>
      </c>
      <c r="E30" s="49">
        <f t="shared" si="2"/>
        <v>0.37759999999999999</v>
      </c>
      <c r="F30" s="50">
        <f t="shared" si="0"/>
        <v>31.472959999999997</v>
      </c>
      <c r="G30" s="51">
        <v>156.93478200000001</v>
      </c>
      <c r="H30" s="51" t="s">
        <v>27</v>
      </c>
      <c r="I30" s="51">
        <v>33.282361199999997</v>
      </c>
      <c r="J30" s="52">
        <f t="shared" si="1"/>
        <v>3.9716138198095559</v>
      </c>
      <c r="K30" s="53">
        <v>0</v>
      </c>
      <c r="L30" s="51">
        <v>62.328434899999998</v>
      </c>
      <c r="M30" s="54"/>
      <c r="N30" s="54"/>
      <c r="O30" s="55">
        <f t="shared" si="3"/>
        <v>95.610796099999988</v>
      </c>
      <c r="P30" s="55">
        <f t="shared" si="4"/>
        <v>6.0923904109415332</v>
      </c>
    </row>
    <row r="31" spans="1:16" s="63" customFormat="1" ht="18" customHeight="1" x14ac:dyDescent="0.2">
      <c r="A31" s="56"/>
      <c r="B31" s="46" t="s">
        <v>46</v>
      </c>
      <c r="C31" s="57">
        <f>SUM(C12:C30)</f>
        <v>11718</v>
      </c>
      <c r="D31" s="58"/>
      <c r="E31" s="59"/>
      <c r="F31" s="57">
        <f>SUM(F12:F30)</f>
        <v>481.28163456000004</v>
      </c>
      <c r="G31" s="51">
        <f>SUM(G12:G30)</f>
        <v>2465.2097609999996</v>
      </c>
      <c r="H31" s="60"/>
      <c r="I31" s="51">
        <f>SUM(I12:I30)</f>
        <v>303.57619920000002</v>
      </c>
      <c r="J31" s="61">
        <f t="shared" si="1"/>
        <v>2.4045939723990899</v>
      </c>
      <c r="K31" s="53"/>
      <c r="L31" s="51">
        <f>SUM(L12:L30)</f>
        <v>592.78285319999998</v>
      </c>
      <c r="M31" s="54"/>
      <c r="N31" s="54"/>
      <c r="O31" s="62">
        <f>I31+L31</f>
        <v>896.3590524</v>
      </c>
      <c r="P31" s="62">
        <f t="shared" si="4"/>
        <v>3.6360356290184273</v>
      </c>
    </row>
    <row r="32" spans="1:16" ht="18" customHeight="1" x14ac:dyDescent="0.2">
      <c r="A32" s="46"/>
      <c r="B32" s="46" t="s">
        <v>47</v>
      </c>
      <c r="C32" s="47"/>
      <c r="D32" s="48"/>
      <c r="E32" s="49"/>
      <c r="F32" s="50"/>
      <c r="G32" s="51">
        <v>0</v>
      </c>
      <c r="H32" s="51" t="s">
        <v>27</v>
      </c>
      <c r="I32" s="51">
        <v>22.577450899999999</v>
      </c>
      <c r="J32" s="52">
        <f t="shared" si="1"/>
        <v>0</v>
      </c>
      <c r="K32" s="53">
        <v>0</v>
      </c>
      <c r="L32" s="51">
        <v>1.3857636</v>
      </c>
      <c r="M32" s="54"/>
      <c r="N32" s="54"/>
      <c r="O32" s="55">
        <f>I32+L32</f>
        <v>23.963214499999999</v>
      </c>
      <c r="P32" s="55"/>
    </row>
    <row r="33" spans="1:16" s="63" customFormat="1" ht="18" customHeight="1" x14ac:dyDescent="0.2">
      <c r="A33" s="56"/>
      <c r="B33" s="46" t="s">
        <v>48</v>
      </c>
      <c r="C33" s="57">
        <f>C31+C32</f>
        <v>11718</v>
      </c>
      <c r="D33" s="58"/>
      <c r="E33" s="59"/>
      <c r="F33" s="57">
        <f>F31+F32</f>
        <v>481.28163456000004</v>
      </c>
      <c r="G33" s="51">
        <f>G31+G32</f>
        <v>2465.2097609999996</v>
      </c>
      <c r="H33" s="60"/>
      <c r="I33" s="51">
        <v>326.15365009999999</v>
      </c>
      <c r="J33" s="61">
        <f t="shared" si="1"/>
        <v>2.4102152530784178</v>
      </c>
      <c r="K33" s="53"/>
      <c r="L33" s="64">
        <f>L31+L32</f>
        <v>594.1686168</v>
      </c>
      <c r="M33" s="54"/>
      <c r="N33" s="54"/>
      <c r="O33" s="62">
        <f>I33+L33</f>
        <v>920.32226689999993</v>
      </c>
      <c r="P33" s="62">
        <f>IFERROR(O33/G33*10,0)</f>
        <v>3.7332412091645946</v>
      </c>
    </row>
    <row r="34" spans="1:16" s="63" customFormat="1" ht="18" customHeight="1" x14ac:dyDescent="0.2">
      <c r="A34" s="56"/>
      <c r="B34" s="46">
        <v>0</v>
      </c>
      <c r="C34" s="57"/>
      <c r="D34" s="58"/>
      <c r="E34" s="59"/>
      <c r="F34" s="62"/>
      <c r="G34" s="51">
        <v>0</v>
      </c>
      <c r="H34" s="60"/>
      <c r="I34" s="51">
        <v>0</v>
      </c>
      <c r="J34" s="52"/>
      <c r="K34" s="53"/>
      <c r="L34" s="51">
        <v>0</v>
      </c>
      <c r="M34" s="54"/>
      <c r="N34" s="54"/>
      <c r="O34" s="55"/>
      <c r="P34" s="55"/>
    </row>
    <row r="35" spans="1:16" s="63" customFormat="1" ht="18" customHeight="1" x14ac:dyDescent="0.2">
      <c r="A35" s="65" t="s">
        <v>49</v>
      </c>
      <c r="B35" s="46" t="s">
        <v>50</v>
      </c>
      <c r="C35" s="57">
        <v>260</v>
      </c>
      <c r="D35" s="58"/>
      <c r="E35" s="59"/>
      <c r="F35" s="50">
        <f t="shared" ref="F35" si="5">C35*D35*E35</f>
        <v>0</v>
      </c>
      <c r="G35" s="51">
        <v>153.76832443000001</v>
      </c>
      <c r="H35" s="51" t="s">
        <v>27</v>
      </c>
      <c r="I35" s="51">
        <v>0</v>
      </c>
      <c r="J35" s="52">
        <f t="shared" ref="J35:J37" si="6">IFERROR(L35/G35*10,0)</f>
        <v>5.003736685381269</v>
      </c>
      <c r="K35" s="53">
        <v>0</v>
      </c>
      <c r="L35" s="51">
        <v>76.941620599999993</v>
      </c>
      <c r="M35" s="54"/>
      <c r="N35" s="54"/>
      <c r="O35" s="55">
        <f>I35+L35</f>
        <v>76.941620599999993</v>
      </c>
      <c r="P35" s="55">
        <f t="shared" ref="P35:P44" si="7">IFERROR(O35/G35*10,0)</f>
        <v>5.003736685381269</v>
      </c>
    </row>
    <row r="36" spans="1:16" s="63" customFormat="1" ht="18" customHeight="1" x14ac:dyDescent="0.2">
      <c r="A36" s="56"/>
      <c r="B36" s="46" t="s">
        <v>47</v>
      </c>
      <c r="C36" s="57"/>
      <c r="D36" s="58"/>
      <c r="E36" s="59"/>
      <c r="F36" s="62"/>
      <c r="G36" s="51">
        <v>0</v>
      </c>
      <c r="H36" s="51" t="s">
        <v>27</v>
      </c>
      <c r="I36" s="51">
        <v>0</v>
      </c>
      <c r="J36" s="52">
        <f t="shared" si="6"/>
        <v>0</v>
      </c>
      <c r="K36" s="53">
        <v>0</v>
      </c>
      <c r="L36" s="51">
        <v>0.1925356</v>
      </c>
      <c r="M36" s="54"/>
      <c r="N36" s="54"/>
      <c r="O36" s="55"/>
      <c r="P36" s="55"/>
    </row>
    <row r="37" spans="1:16" s="63" customFormat="1" ht="18" customHeight="1" x14ac:dyDescent="0.2">
      <c r="A37" s="56"/>
      <c r="B37" s="46" t="s">
        <v>48</v>
      </c>
      <c r="C37" s="57">
        <f>C35+C36</f>
        <v>260</v>
      </c>
      <c r="D37" s="58"/>
      <c r="E37" s="59"/>
      <c r="F37" s="57">
        <f>F35+F36</f>
        <v>0</v>
      </c>
      <c r="G37" s="51">
        <f>SUM(G35:G36)</f>
        <v>153.76832443000001</v>
      </c>
      <c r="H37" s="60"/>
      <c r="I37" s="51">
        <f>SUM(I35:I36)</f>
        <v>0</v>
      </c>
      <c r="J37" s="52">
        <f t="shared" si="6"/>
        <v>5.0162578337200898</v>
      </c>
      <c r="K37" s="53"/>
      <c r="L37" s="51">
        <f>SUM(L35:L36)</f>
        <v>77.134156199999993</v>
      </c>
      <c r="M37" s="54"/>
      <c r="N37" s="54"/>
      <c r="O37" s="62">
        <f>I37+L37</f>
        <v>77.134156199999993</v>
      </c>
      <c r="P37" s="62">
        <f t="shared" si="7"/>
        <v>5.0162578337200898</v>
      </c>
    </row>
    <row r="38" spans="1:16" s="63" customFormat="1" ht="18" customHeight="1" x14ac:dyDescent="0.2">
      <c r="A38" s="56"/>
      <c r="B38" s="46">
        <v>0</v>
      </c>
      <c r="C38" s="57"/>
      <c r="D38" s="58"/>
      <c r="E38" s="59"/>
      <c r="F38" s="62"/>
      <c r="G38" s="51">
        <v>0</v>
      </c>
      <c r="H38" s="60"/>
      <c r="I38" s="51">
        <v>0</v>
      </c>
      <c r="J38" s="52"/>
      <c r="K38" s="53"/>
      <c r="L38" s="51">
        <v>0</v>
      </c>
      <c r="M38" s="54"/>
      <c r="N38" s="54"/>
      <c r="O38" s="55"/>
      <c r="P38" s="55"/>
    </row>
    <row r="39" spans="1:16" s="63" customFormat="1" ht="18" customHeight="1" x14ac:dyDescent="0.2">
      <c r="A39" s="65" t="s">
        <v>51</v>
      </c>
      <c r="B39" s="46" t="s">
        <v>52</v>
      </c>
      <c r="C39" s="57">
        <v>975</v>
      </c>
      <c r="D39" s="58"/>
      <c r="E39" s="59"/>
      <c r="F39" s="50">
        <f t="shared" ref="F39" si="8">C39*D39*E39</f>
        <v>0</v>
      </c>
      <c r="G39" s="51">
        <v>0</v>
      </c>
      <c r="H39" s="51"/>
      <c r="I39" s="51">
        <v>0</v>
      </c>
      <c r="J39" s="52"/>
      <c r="K39" s="53"/>
      <c r="L39" s="51">
        <v>0</v>
      </c>
      <c r="M39" s="54"/>
      <c r="N39" s="54"/>
      <c r="O39" s="55"/>
      <c r="P39" s="55"/>
    </row>
    <row r="40" spans="1:16" s="63" customFormat="1" ht="18" customHeight="1" x14ac:dyDescent="0.2">
      <c r="A40" s="65"/>
      <c r="B40" s="46" t="s">
        <v>53</v>
      </c>
      <c r="C40" s="57"/>
      <c r="D40" s="58"/>
      <c r="E40" s="59"/>
      <c r="F40" s="50"/>
      <c r="G40" s="51">
        <v>510.09301386000004</v>
      </c>
      <c r="H40" s="51"/>
      <c r="I40" s="51">
        <v>0</v>
      </c>
      <c r="J40" s="52">
        <f t="shared" ref="J40:J44" si="9">IFERROR(L40/G40*10,0)</f>
        <v>4.5249916843669977</v>
      </c>
      <c r="K40" s="53"/>
      <c r="L40" s="51">
        <v>230.81666459702001</v>
      </c>
      <c r="M40" s="54"/>
      <c r="N40" s="54"/>
      <c r="O40" s="55">
        <f>I40+L40</f>
        <v>230.81666459702001</v>
      </c>
      <c r="P40" s="55">
        <f t="shared" si="7"/>
        <v>4.5249916843669977</v>
      </c>
    </row>
    <row r="41" spans="1:16" s="63" customFormat="1" ht="18" customHeight="1" x14ac:dyDescent="0.2">
      <c r="A41" s="65"/>
      <c r="B41" s="46" t="s">
        <v>54</v>
      </c>
      <c r="C41" s="57"/>
      <c r="D41" s="58"/>
      <c r="E41" s="59"/>
      <c r="F41" s="50"/>
      <c r="G41" s="51">
        <v>790.75228800000002</v>
      </c>
      <c r="H41" s="51"/>
      <c r="I41" s="51">
        <v>93.959813600000004</v>
      </c>
      <c r="J41" s="52">
        <f t="shared" si="9"/>
        <v>2.6985008964020851</v>
      </c>
      <c r="K41" s="53"/>
      <c r="L41" s="51">
        <v>213.38457579999999</v>
      </c>
      <c r="M41" s="54"/>
      <c r="N41" s="54"/>
      <c r="O41" s="55">
        <f>I41+L41</f>
        <v>307.34438940000001</v>
      </c>
      <c r="P41" s="55">
        <f t="shared" si="7"/>
        <v>3.8867341146409684</v>
      </c>
    </row>
    <row r="42" spans="1:16" s="63" customFormat="1" ht="18" customHeight="1" x14ac:dyDescent="0.2">
      <c r="A42" s="65"/>
      <c r="B42" s="46" t="s">
        <v>46</v>
      </c>
      <c r="C42" s="57"/>
      <c r="D42" s="58"/>
      <c r="E42" s="59"/>
      <c r="F42" s="50"/>
      <c r="G42" s="51">
        <f>SUM(G40:G41)</f>
        <v>1300.8453018600001</v>
      </c>
      <c r="H42" s="51"/>
      <c r="I42" s="51">
        <f>SUM(I40:I41)</f>
        <v>93.959813600000004</v>
      </c>
      <c r="J42" s="52">
        <f t="shared" si="9"/>
        <v>3.4147122625717561</v>
      </c>
      <c r="K42" s="53"/>
      <c r="L42" s="51">
        <f>SUM(L40:L41)</f>
        <v>444.20124039702</v>
      </c>
      <c r="M42" s="54"/>
      <c r="N42" s="54"/>
      <c r="O42" s="62">
        <f>I42+L42</f>
        <v>538.16105399701996</v>
      </c>
      <c r="P42" s="62">
        <f t="shared" si="7"/>
        <v>4.1370103979891839</v>
      </c>
    </row>
    <row r="43" spans="1:16" s="63" customFormat="1" ht="18" customHeight="1" x14ac:dyDescent="0.2">
      <c r="A43" s="56"/>
      <c r="B43" s="46" t="s">
        <v>47</v>
      </c>
      <c r="C43" s="57"/>
      <c r="D43" s="58"/>
      <c r="E43" s="59"/>
      <c r="F43" s="62"/>
      <c r="G43" s="51">
        <v>0</v>
      </c>
      <c r="H43" s="51"/>
      <c r="I43" s="51">
        <v>0</v>
      </c>
      <c r="J43" s="52">
        <f t="shared" si="9"/>
        <v>0</v>
      </c>
      <c r="K43" s="53"/>
      <c r="L43" s="51">
        <v>0</v>
      </c>
      <c r="M43" s="54"/>
      <c r="N43" s="54"/>
      <c r="O43" s="55">
        <f>I43+L43</f>
        <v>0</v>
      </c>
      <c r="P43" s="55">
        <f t="shared" si="7"/>
        <v>0</v>
      </c>
    </row>
    <row r="44" spans="1:16" s="63" customFormat="1" ht="18" customHeight="1" x14ac:dyDescent="0.2">
      <c r="A44" s="56"/>
      <c r="B44" s="46" t="s">
        <v>48</v>
      </c>
      <c r="C44" s="57">
        <f>C39+C43</f>
        <v>975</v>
      </c>
      <c r="D44" s="58"/>
      <c r="E44" s="59"/>
      <c r="F44" s="57">
        <f>F39+F43</f>
        <v>0</v>
      </c>
      <c r="G44" s="51">
        <f>G42+G43</f>
        <v>1300.8453018600001</v>
      </c>
      <c r="H44" s="60"/>
      <c r="I44" s="51">
        <f>I42+I43</f>
        <v>93.959813600000004</v>
      </c>
      <c r="J44" s="52">
        <f t="shared" si="9"/>
        <v>3.4147122625717561</v>
      </c>
      <c r="K44" s="53"/>
      <c r="L44" s="51">
        <f>L42+L43</f>
        <v>444.20124039702</v>
      </c>
      <c r="M44" s="54"/>
      <c r="N44" s="54"/>
      <c r="O44" s="62">
        <f>I44+L44</f>
        <v>538.16105399701996</v>
      </c>
      <c r="P44" s="62">
        <f t="shared" si="7"/>
        <v>4.1370103979891839</v>
      </c>
    </row>
    <row r="45" spans="1:16" s="63" customFormat="1" ht="18" customHeight="1" x14ac:dyDescent="0.2">
      <c r="A45" s="56"/>
      <c r="B45" s="46">
        <v>0</v>
      </c>
      <c r="C45" s="57"/>
      <c r="D45" s="58"/>
      <c r="E45" s="59"/>
      <c r="F45" s="62"/>
      <c r="G45" s="51">
        <v>0</v>
      </c>
      <c r="H45" s="60"/>
      <c r="I45" s="51">
        <v>0</v>
      </c>
      <c r="J45" s="52"/>
      <c r="K45" s="53"/>
      <c r="L45" s="51">
        <v>0</v>
      </c>
      <c r="M45" s="54"/>
      <c r="N45" s="54"/>
      <c r="O45" s="62"/>
      <c r="P45" s="62"/>
    </row>
    <row r="46" spans="1:16" s="63" customFormat="1" ht="18" customHeight="1" x14ac:dyDescent="0.2">
      <c r="A46" s="65" t="s">
        <v>55</v>
      </c>
      <c r="B46" s="46" t="s">
        <v>56</v>
      </c>
      <c r="C46" s="57">
        <v>1320</v>
      </c>
      <c r="D46" s="58">
        <v>0.05</v>
      </c>
      <c r="E46" s="49">
        <f t="shared" ref="E46" si="10">$E$12</f>
        <v>0.37759999999999999</v>
      </c>
      <c r="F46" s="50">
        <f t="shared" ref="F46" si="11">C46*D46*E46</f>
        <v>24.921599999999998</v>
      </c>
      <c r="G46" s="51">
        <v>143.022974</v>
      </c>
      <c r="H46" s="51"/>
      <c r="I46" s="51">
        <v>38.3450384</v>
      </c>
      <c r="J46" s="52">
        <f t="shared" ref="J46:J48" si="12">IFERROR(L46/G46*10,0)</f>
        <v>3.0431839363094211</v>
      </c>
      <c r="K46" s="53"/>
      <c r="L46" s="51">
        <v>43.524521700000001</v>
      </c>
      <c r="M46" s="54"/>
      <c r="N46" s="54"/>
      <c r="O46" s="55">
        <f>I46+L46</f>
        <v>81.869560100000001</v>
      </c>
      <c r="P46" s="55">
        <f t="shared" ref="P46" si="13">IFERROR(O46/G46*10,0)</f>
        <v>5.7242244242522879</v>
      </c>
    </row>
    <row r="47" spans="1:16" s="63" customFormat="1" ht="18" customHeight="1" x14ac:dyDescent="0.2">
      <c r="A47" s="56"/>
      <c r="B47" s="46" t="s">
        <v>47</v>
      </c>
      <c r="C47" s="57"/>
      <c r="D47" s="58"/>
      <c r="E47" s="59"/>
      <c r="F47" s="62"/>
      <c r="G47" s="51">
        <v>0</v>
      </c>
      <c r="H47" s="51"/>
      <c r="I47" s="51">
        <v>8.2699864999999999</v>
      </c>
      <c r="J47" s="52">
        <f t="shared" si="12"/>
        <v>0</v>
      </c>
      <c r="K47" s="53"/>
      <c r="L47" s="51">
        <v>3.5902799999999999E-2</v>
      </c>
      <c r="M47" s="54"/>
      <c r="N47" s="54"/>
      <c r="O47" s="55">
        <f>I47+L47</f>
        <v>8.3058893000000005</v>
      </c>
      <c r="P47" s="55"/>
    </row>
    <row r="48" spans="1:16" s="63" customFormat="1" ht="18" customHeight="1" x14ac:dyDescent="0.2">
      <c r="A48" s="56"/>
      <c r="B48" s="46" t="s">
        <v>48</v>
      </c>
      <c r="C48" s="57">
        <f>C46+C47</f>
        <v>1320</v>
      </c>
      <c r="D48" s="58"/>
      <c r="E48" s="59"/>
      <c r="F48" s="57">
        <f>F46+F47</f>
        <v>24.921599999999998</v>
      </c>
      <c r="G48" s="51">
        <f>SUM(G46+G47)</f>
        <v>143.022974</v>
      </c>
      <c r="H48" s="60"/>
      <c r="I48" s="51">
        <f>SUM(I46+I47)</f>
        <v>46.615024900000002</v>
      </c>
      <c r="J48" s="52">
        <f t="shared" si="12"/>
        <v>3.045694218328868</v>
      </c>
      <c r="K48" s="53"/>
      <c r="L48" s="51">
        <f>SUM(L46+L47)</f>
        <v>43.560424500000003</v>
      </c>
      <c r="M48" s="54"/>
      <c r="N48" s="54"/>
      <c r="O48" s="62">
        <f>I48+L48</f>
        <v>90.175449400000005</v>
      </c>
      <c r="P48" s="62">
        <f t="shared" ref="P48" si="14">IFERROR(O48/G48*10,0)</f>
        <v>6.3049625439896122</v>
      </c>
    </row>
    <row r="49" spans="1:16" s="63" customFormat="1" ht="18" customHeight="1" x14ac:dyDescent="0.2">
      <c r="A49" s="56"/>
      <c r="B49" s="46">
        <v>0</v>
      </c>
      <c r="C49" s="57"/>
      <c r="D49" s="58"/>
      <c r="E49" s="59"/>
      <c r="F49" s="62"/>
      <c r="G49" s="51">
        <v>0</v>
      </c>
      <c r="H49" s="60"/>
      <c r="I49" s="51">
        <v>0</v>
      </c>
      <c r="J49" s="52"/>
      <c r="K49" s="53"/>
      <c r="L49" s="51">
        <v>0</v>
      </c>
      <c r="M49" s="54"/>
      <c r="N49" s="54"/>
      <c r="O49" s="60"/>
      <c r="P49" s="62"/>
    </row>
    <row r="50" spans="1:16" ht="18" customHeight="1" x14ac:dyDescent="0.2">
      <c r="A50" s="65" t="s">
        <v>57</v>
      </c>
      <c r="B50" s="46" t="s">
        <v>58</v>
      </c>
      <c r="C50" s="47"/>
      <c r="D50" s="48"/>
      <c r="E50" s="49"/>
      <c r="F50" s="50"/>
      <c r="G50" s="51">
        <v>0</v>
      </c>
      <c r="H50" s="53"/>
      <c r="I50" s="51">
        <v>0</v>
      </c>
      <c r="J50" s="52"/>
      <c r="K50" s="53"/>
      <c r="L50" s="51">
        <v>0</v>
      </c>
      <c r="M50" s="54"/>
      <c r="N50" s="54"/>
      <c r="O50" s="55"/>
      <c r="P50" s="55"/>
    </row>
    <row r="51" spans="1:16" ht="18" customHeight="1" x14ac:dyDescent="0.2">
      <c r="A51" s="45">
        <v>1</v>
      </c>
      <c r="B51" s="46" t="s">
        <v>59</v>
      </c>
      <c r="C51" s="47">
        <v>690</v>
      </c>
      <c r="D51" s="48">
        <v>2.9500000000000005E-2</v>
      </c>
      <c r="E51" s="49">
        <f t="shared" ref="E51:E61" si="15">$E$12</f>
        <v>0.37759999999999999</v>
      </c>
      <c r="F51" s="50">
        <f t="shared" ref="F51:F61" si="16">C51*D51*E51</f>
        <v>7.6860480000000013</v>
      </c>
      <c r="G51" s="51">
        <v>36.564658999999999</v>
      </c>
      <c r="H51" s="51"/>
      <c r="I51" s="51">
        <v>6.9076136000000004</v>
      </c>
      <c r="J51" s="52">
        <f t="shared" ref="J51:J64" si="17">IFERROR(L51/G51*10,0)</f>
        <v>1.8873338050274175</v>
      </c>
      <c r="K51" s="53"/>
      <c r="L51" s="51">
        <v>6.9009717000000004</v>
      </c>
      <c r="M51" s="54"/>
      <c r="N51" s="54"/>
      <c r="O51" s="55">
        <f>I51+L51</f>
        <v>13.808585300000001</v>
      </c>
      <c r="P51" s="55">
        <f>IFERROR(O51/G51*10,0)</f>
        <v>3.7764840908266093</v>
      </c>
    </row>
    <row r="52" spans="1:16" ht="18" customHeight="1" x14ac:dyDescent="0.2">
      <c r="A52" s="45">
        <v>2</v>
      </c>
      <c r="B52" s="46" t="s">
        <v>60</v>
      </c>
      <c r="C52" s="47">
        <v>94.2</v>
      </c>
      <c r="D52" s="48">
        <v>0.1153</v>
      </c>
      <c r="E52" s="49">
        <f t="shared" si="15"/>
        <v>0.37759999999999999</v>
      </c>
      <c r="F52" s="50">
        <f t="shared" si="16"/>
        <v>4.1012117759999995</v>
      </c>
      <c r="G52" s="51">
        <v>15.353699000000001</v>
      </c>
      <c r="H52" s="51"/>
      <c r="I52" s="51">
        <v>5.9755853999999999</v>
      </c>
      <c r="J52" s="52">
        <f t="shared" si="17"/>
        <v>2.9115952448983142</v>
      </c>
      <c r="K52" s="53"/>
      <c r="L52" s="51">
        <v>4.4703757</v>
      </c>
      <c r="M52" s="54"/>
      <c r="N52" s="54"/>
      <c r="O52" s="55">
        <f t="shared" ref="O52:O64" si="18">I52+L52</f>
        <v>10.4459611</v>
      </c>
      <c r="P52" s="55">
        <f t="shared" ref="P52:P64" si="19">IFERROR(O52/G52*10,0)</f>
        <v>6.8035468846953426</v>
      </c>
    </row>
    <row r="53" spans="1:16" ht="18" customHeight="1" x14ac:dyDescent="0.2">
      <c r="A53" s="45">
        <v>3</v>
      </c>
      <c r="B53" s="46" t="s">
        <v>61</v>
      </c>
      <c r="C53" s="47">
        <v>540</v>
      </c>
      <c r="D53" s="48">
        <v>0.19600000000000001</v>
      </c>
      <c r="E53" s="49">
        <f t="shared" si="15"/>
        <v>0.37759999999999999</v>
      </c>
      <c r="F53" s="50">
        <f t="shared" si="16"/>
        <v>39.965184000000001</v>
      </c>
      <c r="G53" s="51">
        <v>154.74447900000001</v>
      </c>
      <c r="H53" s="51"/>
      <c r="I53" s="51">
        <v>14.416925900000001</v>
      </c>
      <c r="J53" s="52">
        <f t="shared" si="17"/>
        <v>1.2270676487269054</v>
      </c>
      <c r="K53" s="53"/>
      <c r="L53" s="51">
        <v>18.988194400000001</v>
      </c>
      <c r="M53" s="54"/>
      <c r="N53" s="54"/>
      <c r="O53" s="55">
        <f t="shared" si="18"/>
        <v>33.4051203</v>
      </c>
      <c r="P53" s="55">
        <f t="shared" si="19"/>
        <v>2.1587277630757993</v>
      </c>
    </row>
    <row r="54" spans="1:16" ht="18" customHeight="1" x14ac:dyDescent="0.2">
      <c r="A54" s="45">
        <v>4</v>
      </c>
      <c r="B54" s="46" t="s">
        <v>62</v>
      </c>
      <c r="C54" s="47">
        <v>480</v>
      </c>
      <c r="D54" s="48">
        <v>8.9599999999999999E-2</v>
      </c>
      <c r="E54" s="49">
        <f t="shared" si="15"/>
        <v>0.37759999999999999</v>
      </c>
      <c r="F54" s="50">
        <f t="shared" si="16"/>
        <v>16.2398208</v>
      </c>
      <c r="G54" s="51">
        <v>78.187207999999998</v>
      </c>
      <c r="H54" s="51"/>
      <c r="I54" s="51">
        <v>10.219578200000001</v>
      </c>
      <c r="J54" s="52">
        <f t="shared" si="17"/>
        <v>1.4920599159903496</v>
      </c>
      <c r="K54" s="53"/>
      <c r="L54" s="51">
        <v>11.665999899999999</v>
      </c>
      <c r="M54" s="54"/>
      <c r="N54" s="54"/>
      <c r="O54" s="55">
        <f t="shared" si="18"/>
        <v>21.8855781</v>
      </c>
      <c r="P54" s="55">
        <f>IFERROR(O54/G54*10,0)</f>
        <v>2.7991251586832466</v>
      </c>
    </row>
    <row r="55" spans="1:16" ht="18" customHeight="1" x14ac:dyDescent="0.2">
      <c r="A55" s="45">
        <v>5</v>
      </c>
      <c r="B55" s="46" t="s">
        <v>63</v>
      </c>
      <c r="C55" s="47">
        <v>300</v>
      </c>
      <c r="D55" s="48">
        <v>9.6700000000000008E-2</v>
      </c>
      <c r="E55" s="49">
        <f t="shared" si="15"/>
        <v>0.37759999999999999</v>
      </c>
      <c r="F55" s="50">
        <f t="shared" si="16"/>
        <v>10.954176</v>
      </c>
      <c r="G55" s="51">
        <v>43.218446999999998</v>
      </c>
      <c r="H55" s="51"/>
      <c r="I55" s="51">
        <v>7.3179122000000003</v>
      </c>
      <c r="J55" s="52">
        <f t="shared" si="17"/>
        <v>1.1641428716769948</v>
      </c>
      <c r="K55" s="53"/>
      <c r="L55" s="51">
        <v>5.0312447000000002</v>
      </c>
      <c r="M55" s="54"/>
      <c r="N55" s="54"/>
      <c r="O55" s="55">
        <f t="shared" si="18"/>
        <v>12.349156900000001</v>
      </c>
      <c r="P55" s="55">
        <f t="shared" si="19"/>
        <v>2.8573809928894485</v>
      </c>
    </row>
    <row r="56" spans="1:16" ht="18" customHeight="1" x14ac:dyDescent="0.2">
      <c r="A56" s="45">
        <v>6</v>
      </c>
      <c r="B56" s="46" t="s">
        <v>64</v>
      </c>
      <c r="C56" s="47">
        <v>280</v>
      </c>
      <c r="D56" s="48">
        <v>9.6500000000000002E-2</v>
      </c>
      <c r="E56" s="49">
        <f t="shared" si="15"/>
        <v>0.37759999999999999</v>
      </c>
      <c r="F56" s="50">
        <f t="shared" si="16"/>
        <v>10.202752</v>
      </c>
      <c r="G56" s="51">
        <v>34.321266999999999</v>
      </c>
      <c r="H56" s="51"/>
      <c r="I56" s="51">
        <v>6.0861782</v>
      </c>
      <c r="J56" s="52">
        <f t="shared" si="17"/>
        <v>1.8420812378517379</v>
      </c>
      <c r="K56" s="53"/>
      <c r="L56" s="51">
        <v>6.3222562</v>
      </c>
      <c r="M56" s="54"/>
      <c r="N56" s="54"/>
      <c r="O56" s="55">
        <f t="shared" si="18"/>
        <v>12.408434400000001</v>
      </c>
      <c r="P56" s="55">
        <f>IFERROR(O56/G56*10,0)</f>
        <v>3.6153777190101986</v>
      </c>
    </row>
    <row r="57" spans="1:16" ht="18" customHeight="1" x14ac:dyDescent="0.2">
      <c r="A57" s="45">
        <v>7</v>
      </c>
      <c r="B57" s="46" t="s">
        <v>65</v>
      </c>
      <c r="C57" s="47">
        <v>390</v>
      </c>
      <c r="D57" s="48">
        <v>0.10880000000000002</v>
      </c>
      <c r="E57" s="49">
        <f t="shared" si="15"/>
        <v>0.37759999999999999</v>
      </c>
      <c r="F57" s="50">
        <f t="shared" si="16"/>
        <v>16.022323200000002</v>
      </c>
      <c r="G57" s="51">
        <v>83.601721999999995</v>
      </c>
      <c r="H57" s="51"/>
      <c r="I57" s="51">
        <v>18.510513499999998</v>
      </c>
      <c r="J57" s="52">
        <f t="shared" si="17"/>
        <v>2.8466483501380511</v>
      </c>
      <c r="K57" s="53"/>
      <c r="L57" s="51">
        <v>23.798470399999999</v>
      </c>
      <c r="M57" s="54"/>
      <c r="N57" s="54"/>
      <c r="O57" s="55">
        <f t="shared" si="18"/>
        <v>42.308983900000001</v>
      </c>
      <c r="P57" s="55">
        <f>IFERROR(O57/G57*10,0)</f>
        <v>5.0607789992651107</v>
      </c>
    </row>
    <row r="58" spans="1:16" ht="18" customHeight="1" x14ac:dyDescent="0.2">
      <c r="A58" s="45">
        <v>8</v>
      </c>
      <c r="B58" s="46" t="s">
        <v>66</v>
      </c>
      <c r="C58" s="47">
        <v>120</v>
      </c>
      <c r="D58" s="48">
        <v>0.1084</v>
      </c>
      <c r="E58" s="49">
        <f t="shared" si="15"/>
        <v>0.37759999999999999</v>
      </c>
      <c r="F58" s="50">
        <f t="shared" si="16"/>
        <v>4.9118207999999992</v>
      </c>
      <c r="G58" s="51">
        <v>57.649085999999997</v>
      </c>
      <c r="H58" s="51"/>
      <c r="I58" s="51">
        <v>13.6654243</v>
      </c>
      <c r="J58" s="52">
        <f t="shared" si="17"/>
        <v>2.8530960230661768</v>
      </c>
      <c r="K58" s="53"/>
      <c r="L58" s="51">
        <v>16.447837799999999</v>
      </c>
      <c r="M58" s="54"/>
      <c r="N58" s="54"/>
      <c r="O58" s="55">
        <f t="shared" si="18"/>
        <v>30.1132621</v>
      </c>
      <c r="P58" s="55">
        <f>IFERROR(O58/G58*10,0)</f>
        <v>5.2235454522210469</v>
      </c>
    </row>
    <row r="59" spans="1:16" ht="18" customHeight="1" x14ac:dyDescent="0.2">
      <c r="A59" s="45">
        <v>9</v>
      </c>
      <c r="B59" s="46" t="s">
        <v>67</v>
      </c>
      <c r="C59" s="47">
        <v>231</v>
      </c>
      <c r="D59" s="48">
        <v>0.10914</v>
      </c>
      <c r="E59" s="49">
        <f t="shared" si="15"/>
        <v>0.37759999999999999</v>
      </c>
      <c r="F59" s="50">
        <f t="shared" si="16"/>
        <v>9.519801983999999</v>
      </c>
      <c r="G59" s="51">
        <v>11.657603</v>
      </c>
      <c r="H59" s="51"/>
      <c r="I59" s="51">
        <v>8.8690885999999995</v>
      </c>
      <c r="J59" s="52">
        <f t="shared" si="17"/>
        <v>0.42655046667826996</v>
      </c>
      <c r="K59" s="53"/>
      <c r="L59" s="51">
        <v>0.49725560000000002</v>
      </c>
      <c r="M59" s="54"/>
      <c r="N59" s="54"/>
      <c r="O59" s="55">
        <f t="shared" si="18"/>
        <v>9.3663442000000003</v>
      </c>
      <c r="P59" s="55">
        <f>IFERROR(O59/G59*10,0)</f>
        <v>8.0345369455453248</v>
      </c>
    </row>
    <row r="60" spans="1:16" ht="18" customHeight="1" x14ac:dyDescent="0.2">
      <c r="A60" s="45">
        <v>10</v>
      </c>
      <c r="B60" s="46" t="s">
        <v>68</v>
      </c>
      <c r="C60" s="47">
        <v>240</v>
      </c>
      <c r="D60" s="48">
        <v>0.11405</v>
      </c>
      <c r="E60" s="49">
        <f t="shared" si="15"/>
        <v>0.37759999999999999</v>
      </c>
      <c r="F60" s="50">
        <f t="shared" si="16"/>
        <v>10.3356672</v>
      </c>
      <c r="G60" s="51">
        <v>22.323761999999999</v>
      </c>
      <c r="H60" s="51"/>
      <c r="I60" s="51">
        <v>4.4109277000000002</v>
      </c>
      <c r="J60" s="52">
        <f t="shared" si="17"/>
        <v>2.6522800682071419</v>
      </c>
      <c r="K60" s="53"/>
      <c r="L60" s="51">
        <v>5.9208869000000002</v>
      </c>
      <c r="M60" s="54"/>
      <c r="N60" s="54"/>
      <c r="O60" s="55">
        <f t="shared" si="18"/>
        <v>10.331814600000001</v>
      </c>
      <c r="P60" s="55">
        <f>IFERROR(O60/G60*10,0)</f>
        <v>4.6281691231074777</v>
      </c>
    </row>
    <row r="61" spans="1:16" ht="18" customHeight="1" x14ac:dyDescent="0.2">
      <c r="A61" s="45">
        <v>11</v>
      </c>
      <c r="B61" s="46" t="s">
        <v>69</v>
      </c>
      <c r="C61" s="47">
        <v>520</v>
      </c>
      <c r="D61" s="48">
        <v>0.1091</v>
      </c>
      <c r="E61" s="49">
        <f t="shared" si="15"/>
        <v>0.37759999999999999</v>
      </c>
      <c r="F61" s="50">
        <f t="shared" si="16"/>
        <v>21.422003199999999</v>
      </c>
      <c r="G61" s="51">
        <v>34.692146999999999</v>
      </c>
      <c r="H61" s="51"/>
      <c r="I61" s="51">
        <v>9.0869738000000009</v>
      </c>
      <c r="J61" s="52">
        <f t="shared" si="17"/>
        <v>2.0643852627512507</v>
      </c>
      <c r="K61" s="53"/>
      <c r="L61" s="51">
        <v>7.1617956999999999</v>
      </c>
      <c r="M61" s="54"/>
      <c r="N61" s="54"/>
      <c r="O61" s="55">
        <f t="shared" si="18"/>
        <v>16.248769500000002</v>
      </c>
      <c r="P61" s="55">
        <f t="shared" si="19"/>
        <v>4.683702481717261</v>
      </c>
    </row>
    <row r="62" spans="1:16" s="63" customFormat="1" ht="18" customHeight="1" x14ac:dyDescent="0.2">
      <c r="A62" s="56"/>
      <c r="B62" s="46" t="s">
        <v>46</v>
      </c>
      <c r="C62" s="57">
        <f>SUM(C51:C61)</f>
        <v>3885.2</v>
      </c>
      <c r="D62" s="58"/>
      <c r="E62" s="59"/>
      <c r="F62" s="57">
        <f>SUM(F51:F61)</f>
        <v>151.36080896000001</v>
      </c>
      <c r="G62" s="51">
        <f>SUM(G51:G61)</f>
        <v>572.31407899999999</v>
      </c>
      <c r="H62" s="60"/>
      <c r="I62" s="51">
        <f>SUM(I51:I61)</f>
        <v>105.4667214</v>
      </c>
      <c r="J62" s="61">
        <f t="shared" si="17"/>
        <v>1.8731897909504338</v>
      </c>
      <c r="K62" s="53"/>
      <c r="L62" s="51">
        <f>SUM(L51:L61)</f>
        <v>107.20528900000001</v>
      </c>
      <c r="M62" s="54"/>
      <c r="N62" s="54"/>
      <c r="O62" s="62">
        <f t="shared" si="18"/>
        <v>212.6720104</v>
      </c>
      <c r="P62" s="62">
        <f t="shared" si="19"/>
        <v>3.7160017235920559</v>
      </c>
    </row>
    <row r="63" spans="1:16" ht="18" customHeight="1" x14ac:dyDescent="0.2">
      <c r="A63" s="46"/>
      <c r="B63" s="46" t="s">
        <v>47</v>
      </c>
      <c r="C63" s="47"/>
      <c r="D63" s="48"/>
      <c r="E63" s="49"/>
      <c r="F63" s="50"/>
      <c r="G63" s="51">
        <v>0</v>
      </c>
      <c r="H63" s="51"/>
      <c r="I63" s="51">
        <v>14.813414099999999</v>
      </c>
      <c r="J63" s="52">
        <f t="shared" si="17"/>
        <v>0</v>
      </c>
      <c r="K63" s="53"/>
      <c r="L63" s="51">
        <v>8.2273048000000006</v>
      </c>
      <c r="M63" s="54"/>
      <c r="N63" s="54"/>
      <c r="O63" s="55">
        <f t="shared" si="18"/>
        <v>23.040718900000002</v>
      </c>
      <c r="P63" s="55"/>
    </row>
    <row r="64" spans="1:16" ht="18" customHeight="1" x14ac:dyDescent="0.2">
      <c r="A64" s="56"/>
      <c r="B64" s="46" t="s">
        <v>48</v>
      </c>
      <c r="C64" s="57">
        <f>C62+C63</f>
        <v>3885.2</v>
      </c>
      <c r="D64" s="58"/>
      <c r="E64" s="59"/>
      <c r="F64" s="57">
        <f>F62+F63</f>
        <v>151.36080896000001</v>
      </c>
      <c r="G64" s="51">
        <f>G62+G63</f>
        <v>572.31407899999999</v>
      </c>
      <c r="H64" s="60"/>
      <c r="I64" s="51">
        <f>I62+I63</f>
        <v>120.2801355</v>
      </c>
      <c r="J64" s="61">
        <f t="shared" si="17"/>
        <v>2.0169448566020689</v>
      </c>
      <c r="K64" s="53"/>
      <c r="L64" s="51">
        <f>L62+L63</f>
        <v>115.43259380000001</v>
      </c>
      <c r="M64" s="54"/>
      <c r="N64" s="54"/>
      <c r="O64" s="62">
        <f t="shared" si="18"/>
        <v>235.71272930000001</v>
      </c>
      <c r="P64" s="62">
        <f t="shared" si="19"/>
        <v>4.1185904374720099</v>
      </c>
    </row>
    <row r="65" spans="1:16" ht="18" customHeight="1" x14ac:dyDescent="0.2">
      <c r="A65" s="56"/>
      <c r="B65" s="46">
        <v>0</v>
      </c>
      <c r="C65" s="47"/>
      <c r="D65" s="48"/>
      <c r="E65" s="49"/>
      <c r="F65" s="50"/>
      <c r="G65" s="51">
        <v>0</v>
      </c>
      <c r="H65" s="53"/>
      <c r="I65" s="51">
        <v>0</v>
      </c>
      <c r="J65" s="52"/>
      <c r="K65" s="53"/>
      <c r="L65" s="51">
        <v>0</v>
      </c>
      <c r="M65" s="54"/>
      <c r="N65" s="54"/>
      <c r="O65" s="55"/>
      <c r="P65" s="55"/>
    </row>
    <row r="66" spans="1:16" ht="18" customHeight="1" x14ac:dyDescent="0.2">
      <c r="A66" s="65" t="s">
        <v>70</v>
      </c>
      <c r="B66" s="46" t="s">
        <v>71</v>
      </c>
      <c r="C66" s="66"/>
      <c r="D66" s="67"/>
      <c r="E66" s="68"/>
      <c r="F66" s="50"/>
      <c r="G66" s="51">
        <v>0</v>
      </c>
      <c r="H66" s="53"/>
      <c r="I66" s="51">
        <v>0</v>
      </c>
      <c r="J66" s="52"/>
      <c r="K66" s="53"/>
      <c r="L66" s="51">
        <v>0</v>
      </c>
      <c r="M66" s="54"/>
      <c r="N66" s="54"/>
      <c r="O66" s="55"/>
      <c r="P66" s="55"/>
    </row>
    <row r="67" spans="1:16" ht="18" customHeight="1" x14ac:dyDescent="0.2">
      <c r="A67" s="69">
        <v>1</v>
      </c>
      <c r="B67" s="46" t="s">
        <v>72</v>
      </c>
      <c r="C67" s="47">
        <v>1500</v>
      </c>
      <c r="D67" s="48">
        <v>7.4700000000000003E-2</v>
      </c>
      <c r="E67" s="49">
        <f t="shared" ref="E67" si="20">$E$12</f>
        <v>0.37759999999999999</v>
      </c>
      <c r="F67" s="50">
        <f t="shared" ref="F67" si="21">C67*D67*E67</f>
        <v>42.310079999999999</v>
      </c>
      <c r="G67" s="51">
        <v>172.82385199999999</v>
      </c>
      <c r="H67" s="51"/>
      <c r="I67" s="51">
        <v>24.941858100000001</v>
      </c>
      <c r="J67" s="52">
        <f t="shared" ref="J67:J69" si="22">IFERROR(L67/G67*10,0)</f>
        <v>1.2518827667375452</v>
      </c>
      <c r="K67" s="53"/>
      <c r="L67" s="51">
        <v>21.635520199999998</v>
      </c>
      <c r="M67" s="54"/>
      <c r="N67" s="54"/>
      <c r="O67" s="55">
        <f>I67+L67</f>
        <v>46.577378299999999</v>
      </c>
      <c r="P67" s="55">
        <f>IFERROR(O67/G67*10,0)</f>
        <v>2.6950781249801099</v>
      </c>
    </row>
    <row r="68" spans="1:16" ht="18" customHeight="1" x14ac:dyDescent="0.2">
      <c r="A68" s="56"/>
      <c r="B68" s="46" t="s">
        <v>47</v>
      </c>
      <c r="C68" s="47"/>
      <c r="D68" s="48"/>
      <c r="E68" s="49"/>
      <c r="F68" s="50"/>
      <c r="G68" s="51">
        <v>0</v>
      </c>
      <c r="H68" s="51"/>
      <c r="I68" s="51">
        <v>0</v>
      </c>
      <c r="J68" s="52">
        <f t="shared" si="22"/>
        <v>0</v>
      </c>
      <c r="K68" s="53"/>
      <c r="L68" s="51">
        <v>8.9464000000000002E-3</v>
      </c>
      <c r="M68" s="54"/>
      <c r="N68" s="54"/>
      <c r="O68" s="55">
        <f>I68+L68</f>
        <v>8.9464000000000002E-3</v>
      </c>
      <c r="P68" s="55"/>
    </row>
    <row r="69" spans="1:16" ht="18" customHeight="1" x14ac:dyDescent="0.2">
      <c r="A69" s="56"/>
      <c r="B69" s="46" t="s">
        <v>48</v>
      </c>
      <c r="C69" s="57">
        <f>C67+C68</f>
        <v>1500</v>
      </c>
      <c r="D69" s="58"/>
      <c r="E69" s="59"/>
      <c r="F69" s="57">
        <f>F67+F68</f>
        <v>42.310079999999999</v>
      </c>
      <c r="G69" s="51">
        <f>SUM(G67+G68)</f>
        <v>172.82385199999999</v>
      </c>
      <c r="H69" s="60"/>
      <c r="I69" s="51">
        <f>SUM(I67+I68)</f>
        <v>24.941858100000001</v>
      </c>
      <c r="J69" s="52">
        <f t="shared" si="22"/>
        <v>1.2524004267651667</v>
      </c>
      <c r="K69" s="53"/>
      <c r="L69" s="51">
        <f>SUM(L67+L68)</f>
        <v>21.644466599999998</v>
      </c>
      <c r="M69" s="54"/>
      <c r="N69" s="54"/>
      <c r="O69" s="62">
        <f>I69+L69</f>
        <v>46.586324699999999</v>
      </c>
      <c r="P69" s="62">
        <f>IFERROR(O69/G69*10,0)</f>
        <v>2.6955957850077317</v>
      </c>
    </row>
    <row r="70" spans="1:16" ht="18" customHeight="1" x14ac:dyDescent="0.2">
      <c r="A70" s="56"/>
      <c r="B70" s="46">
        <v>0</v>
      </c>
      <c r="C70" s="47"/>
      <c r="D70" s="48"/>
      <c r="E70" s="49"/>
      <c r="F70" s="50"/>
      <c r="G70" s="51">
        <v>0</v>
      </c>
      <c r="H70" s="53"/>
      <c r="I70" s="51">
        <v>0</v>
      </c>
      <c r="J70" s="52"/>
      <c r="K70" s="53"/>
      <c r="L70" s="51">
        <v>0</v>
      </c>
      <c r="M70" s="54"/>
      <c r="N70" s="54"/>
      <c r="O70" s="55"/>
      <c r="P70" s="55"/>
    </row>
    <row r="71" spans="1:16" ht="18" customHeight="1" x14ac:dyDescent="0.2">
      <c r="A71" s="45">
        <v>2</v>
      </c>
      <c r="B71" s="46" t="s">
        <v>73</v>
      </c>
      <c r="C71" s="47">
        <v>412.02</v>
      </c>
      <c r="D71" s="48">
        <v>7.7200000000000005E-2</v>
      </c>
      <c r="E71" s="49">
        <f t="shared" ref="E71" si="23">$E$12</f>
        <v>0.37759999999999999</v>
      </c>
      <c r="F71" s="50">
        <f t="shared" ref="F71" si="24">C71*D71*E71</f>
        <v>12.010679654399999</v>
      </c>
      <c r="G71" s="51">
        <v>49.169831000000002</v>
      </c>
      <c r="H71" s="51"/>
      <c r="I71" s="51">
        <v>13.442036</v>
      </c>
      <c r="J71" s="52">
        <f t="shared" ref="J71:J73" si="25">IFERROR(L71/G71*10,0)</f>
        <v>2.7107054526992376</v>
      </c>
      <c r="K71" s="53"/>
      <c r="L71" s="51">
        <v>13.328492900000001</v>
      </c>
      <c r="M71" s="54"/>
      <c r="N71" s="54"/>
      <c r="O71" s="55">
        <f>I71+L71</f>
        <v>26.770528900000002</v>
      </c>
      <c r="P71" s="55">
        <f>IFERROR(O71/G71*10,0)</f>
        <v>5.4445029310757658</v>
      </c>
    </row>
    <row r="72" spans="1:16" ht="18" customHeight="1" x14ac:dyDescent="0.2">
      <c r="A72" s="46"/>
      <c r="B72" s="46" t="s">
        <v>47</v>
      </c>
      <c r="C72" s="47"/>
      <c r="D72" s="48"/>
      <c r="E72" s="49"/>
      <c r="F72" s="50"/>
      <c r="G72" s="51">
        <v>0</v>
      </c>
      <c r="H72" s="51"/>
      <c r="I72" s="51">
        <v>0</v>
      </c>
      <c r="J72" s="52">
        <f t="shared" si="25"/>
        <v>0</v>
      </c>
      <c r="K72" s="53"/>
      <c r="L72" s="51">
        <v>-1.9702000000000001E-3</v>
      </c>
      <c r="M72" s="54"/>
      <c r="N72" s="54"/>
      <c r="O72" s="55">
        <f>I72+L72</f>
        <v>-1.9702000000000001E-3</v>
      </c>
      <c r="P72" s="55"/>
    </row>
    <row r="73" spans="1:16" s="63" customFormat="1" ht="18" customHeight="1" x14ac:dyDescent="0.2">
      <c r="A73" s="56"/>
      <c r="B73" s="46" t="s">
        <v>48</v>
      </c>
      <c r="C73" s="57">
        <f>C71+C72</f>
        <v>412.02</v>
      </c>
      <c r="D73" s="58"/>
      <c r="E73" s="59"/>
      <c r="F73" s="57">
        <f>F71+F72</f>
        <v>12.010679654399999</v>
      </c>
      <c r="G73" s="51">
        <f>G71+G72</f>
        <v>49.169831000000002</v>
      </c>
      <c r="H73" s="60"/>
      <c r="I73" s="51">
        <f>I71+I72</f>
        <v>13.442036</v>
      </c>
      <c r="J73" s="61">
        <f t="shared" si="25"/>
        <v>2.7103047598434897</v>
      </c>
      <c r="K73" s="53"/>
      <c r="L73" s="51">
        <f>L71+L72</f>
        <v>13.3265227</v>
      </c>
      <c r="M73" s="54"/>
      <c r="N73" s="54"/>
      <c r="O73" s="62">
        <f>I73+L73</f>
        <v>26.7685587</v>
      </c>
      <c r="P73" s="62">
        <f>IFERROR(O73/G73*10,0)</f>
        <v>5.4441022382200179</v>
      </c>
    </row>
    <row r="74" spans="1:16" ht="18" customHeight="1" x14ac:dyDescent="0.2">
      <c r="A74" s="46"/>
      <c r="B74" s="46" t="s">
        <v>74</v>
      </c>
      <c r="C74" s="47"/>
      <c r="D74" s="48"/>
      <c r="E74" s="49"/>
      <c r="F74" s="50"/>
      <c r="G74" s="51">
        <v>0</v>
      </c>
      <c r="H74" s="53"/>
      <c r="I74" s="51">
        <v>0</v>
      </c>
      <c r="J74" s="52"/>
      <c r="K74" s="53"/>
      <c r="L74" s="51">
        <v>0</v>
      </c>
      <c r="M74" s="54"/>
      <c r="N74" s="54"/>
      <c r="O74" s="55"/>
      <c r="P74" s="55"/>
    </row>
    <row r="75" spans="1:16" s="63" customFormat="1" ht="18" customHeight="1" x14ac:dyDescent="0.2">
      <c r="A75" s="65" t="s">
        <v>75</v>
      </c>
      <c r="B75" s="46" t="s">
        <v>76</v>
      </c>
      <c r="C75" s="57">
        <v>250</v>
      </c>
      <c r="D75" s="58">
        <v>1</v>
      </c>
      <c r="E75" s="59">
        <f t="shared" ref="E75" si="26">$E$12</f>
        <v>0.37759999999999999</v>
      </c>
      <c r="F75" s="70">
        <f t="shared" ref="F75" si="27">C75*D75*E75</f>
        <v>94.399999999999991</v>
      </c>
      <c r="G75" s="51">
        <v>564.16810299999997</v>
      </c>
      <c r="H75" s="51"/>
      <c r="I75" s="51">
        <v>133.5413379</v>
      </c>
      <c r="J75" s="52">
        <f t="shared" ref="J75:J77" si="28">IFERROR(L75/G75*10,0)</f>
        <v>9.0762288274918654E-2</v>
      </c>
      <c r="K75" s="53"/>
      <c r="L75" s="51">
        <v>5.1205188000000001</v>
      </c>
      <c r="M75" s="54"/>
      <c r="N75" s="54"/>
      <c r="O75" s="55">
        <f>I75+L75</f>
        <v>138.66185670000002</v>
      </c>
      <c r="P75" s="55">
        <f>IFERROR(O75/G75*10,0)</f>
        <v>2.4578109957414593</v>
      </c>
    </row>
    <row r="76" spans="1:16" s="63" customFormat="1" ht="18" customHeight="1" x14ac:dyDescent="0.2">
      <c r="A76" s="65"/>
      <c r="B76" s="46" t="s">
        <v>47</v>
      </c>
      <c r="C76" s="57"/>
      <c r="D76" s="58"/>
      <c r="E76" s="59"/>
      <c r="F76" s="70"/>
      <c r="G76" s="51">
        <v>0</v>
      </c>
      <c r="H76" s="51"/>
      <c r="I76" s="51">
        <v>0.27115460000000002</v>
      </c>
      <c r="J76" s="52">
        <f t="shared" si="28"/>
        <v>0</v>
      </c>
      <c r="K76" s="53"/>
      <c r="L76" s="51">
        <v>-73.712141000000003</v>
      </c>
      <c r="M76" s="54"/>
      <c r="N76" s="54"/>
      <c r="O76" s="55">
        <f>I76+L76</f>
        <v>-73.4409864</v>
      </c>
      <c r="P76" s="55"/>
    </row>
    <row r="77" spans="1:16" s="63" customFormat="1" ht="18" customHeight="1" x14ac:dyDescent="0.2">
      <c r="A77" s="65"/>
      <c r="B77" s="46" t="s">
        <v>48</v>
      </c>
      <c r="C77" s="57">
        <f>C75+C76</f>
        <v>250</v>
      </c>
      <c r="D77" s="58"/>
      <c r="E77" s="59"/>
      <c r="F77" s="57">
        <f>F75+F76</f>
        <v>94.399999999999991</v>
      </c>
      <c r="G77" s="51">
        <f>SUM(G75+G76)</f>
        <v>564.16810299999997</v>
      </c>
      <c r="H77" s="60"/>
      <c r="I77" s="51">
        <f>SUM(I75+I76)</f>
        <v>133.81249249999999</v>
      </c>
      <c r="J77" s="52">
        <f t="shared" si="28"/>
        <v>-1.2158011386191396</v>
      </c>
      <c r="K77" s="53"/>
      <c r="L77" s="51">
        <f>SUM(L75+L76)</f>
        <v>-68.591622200000003</v>
      </c>
      <c r="M77" s="54"/>
      <c r="N77" s="54"/>
      <c r="O77" s="62">
        <f>I77+L77</f>
        <v>65.220870299999987</v>
      </c>
      <c r="P77" s="62">
        <f>IFERROR(O77/G77*10,0)</f>
        <v>1.1560538419875892</v>
      </c>
    </row>
    <row r="78" spans="1:16" ht="18" customHeight="1" x14ac:dyDescent="0.2">
      <c r="A78" s="46"/>
      <c r="B78" s="46">
        <v>0</v>
      </c>
      <c r="C78" s="47"/>
      <c r="D78" s="48"/>
      <c r="E78" s="49"/>
      <c r="F78" s="50"/>
      <c r="G78" s="51">
        <v>0</v>
      </c>
      <c r="H78" s="53"/>
      <c r="I78" s="51">
        <v>0</v>
      </c>
      <c r="J78" s="52"/>
      <c r="K78" s="53"/>
      <c r="L78" s="51">
        <v>0</v>
      </c>
      <c r="M78" s="54"/>
      <c r="N78" s="54"/>
      <c r="O78" s="55"/>
      <c r="P78" s="55"/>
    </row>
    <row r="79" spans="1:16" s="63" customFormat="1" ht="18" customHeight="1" x14ac:dyDescent="0.2">
      <c r="A79" s="65" t="s">
        <v>77</v>
      </c>
      <c r="B79" s="46" t="s">
        <v>78</v>
      </c>
      <c r="C79" s="57">
        <v>0</v>
      </c>
      <c r="D79" s="58">
        <v>0</v>
      </c>
      <c r="E79" s="59">
        <f t="shared" ref="E79" si="29">$E$12</f>
        <v>0.37759999999999999</v>
      </c>
      <c r="F79" s="70">
        <f t="shared" ref="F79" si="30">C79*D79*E79</f>
        <v>0</v>
      </c>
      <c r="G79" s="51">
        <v>0</v>
      </c>
      <c r="H79" s="51"/>
      <c r="I79" s="51">
        <v>0</v>
      </c>
      <c r="J79" s="52">
        <f t="shared" ref="J79:J81" si="31">IFERROR(L79/G79*10,0)</f>
        <v>0</v>
      </c>
      <c r="K79" s="53"/>
      <c r="L79" s="51">
        <v>0</v>
      </c>
      <c r="M79" s="54"/>
      <c r="N79" s="54"/>
      <c r="O79" s="55">
        <f>I79+L79</f>
        <v>0</v>
      </c>
      <c r="P79" s="55">
        <f>IFERROR(O79/G79*10,0)</f>
        <v>0</v>
      </c>
    </row>
    <row r="80" spans="1:16" s="63" customFormat="1" ht="18" customHeight="1" x14ac:dyDescent="0.2">
      <c r="A80" s="65"/>
      <c r="B80" s="46" t="s">
        <v>47</v>
      </c>
      <c r="C80" s="57"/>
      <c r="D80" s="58"/>
      <c r="E80" s="59"/>
      <c r="F80" s="70"/>
      <c r="G80" s="51">
        <v>0</v>
      </c>
      <c r="H80" s="51"/>
      <c r="I80" s="51">
        <v>0.3420666</v>
      </c>
      <c r="J80" s="52">
        <f t="shared" si="31"/>
        <v>0</v>
      </c>
      <c r="K80" s="53"/>
      <c r="L80" s="51">
        <v>0</v>
      </c>
      <c r="M80" s="54"/>
      <c r="N80" s="54"/>
      <c r="O80" s="55">
        <f>I80+L80</f>
        <v>0.3420666</v>
      </c>
      <c r="P80" s="55"/>
    </row>
    <row r="81" spans="1:16" s="63" customFormat="1" ht="18" customHeight="1" x14ac:dyDescent="0.2">
      <c r="A81" s="65"/>
      <c r="B81" s="46" t="s">
        <v>48</v>
      </c>
      <c r="C81" s="57">
        <f>C79+C80</f>
        <v>0</v>
      </c>
      <c r="D81" s="58"/>
      <c r="E81" s="59"/>
      <c r="F81" s="57">
        <f>F79+F80</f>
        <v>0</v>
      </c>
      <c r="G81" s="51">
        <v>0</v>
      </c>
      <c r="H81" s="53"/>
      <c r="I81" s="51">
        <v>0.3420666</v>
      </c>
      <c r="J81" s="52">
        <f t="shared" si="31"/>
        <v>0</v>
      </c>
      <c r="K81" s="53"/>
      <c r="L81" s="51">
        <v>0</v>
      </c>
      <c r="M81" s="54"/>
      <c r="N81" s="54"/>
      <c r="O81" s="62">
        <f>I81+L81</f>
        <v>0.3420666</v>
      </c>
      <c r="P81" s="55">
        <f>IFERROR(O81/G81*10,0)</f>
        <v>0</v>
      </c>
    </row>
    <row r="82" spans="1:16" ht="18" customHeight="1" x14ac:dyDescent="0.2">
      <c r="A82" s="46"/>
      <c r="B82" s="46">
        <v>0</v>
      </c>
      <c r="C82" s="47"/>
      <c r="D82" s="48"/>
      <c r="E82" s="49"/>
      <c r="F82" s="50"/>
      <c r="G82" s="51">
        <v>0</v>
      </c>
      <c r="H82" s="53"/>
      <c r="I82" s="51">
        <v>0</v>
      </c>
      <c r="J82" s="52"/>
      <c r="K82" s="53"/>
      <c r="L82" s="51">
        <v>0</v>
      </c>
      <c r="M82" s="54"/>
      <c r="N82" s="54"/>
      <c r="O82" s="55"/>
      <c r="P82" s="55"/>
    </row>
    <row r="83" spans="1:16" s="71" customFormat="1" ht="18" customHeight="1" x14ac:dyDescent="0.2">
      <c r="A83" s="65" t="s">
        <v>79</v>
      </c>
      <c r="B83" s="46" t="s">
        <v>80</v>
      </c>
      <c r="C83" s="57">
        <v>585</v>
      </c>
      <c r="D83" s="58">
        <v>1.0598290598290598</v>
      </c>
      <c r="E83" s="59">
        <f t="shared" ref="E83" si="32">$E$12</f>
        <v>0.37759999999999999</v>
      </c>
      <c r="F83" s="70">
        <f t="shared" ref="F83" si="33">C83*D83*E83</f>
        <v>234.11199999999999</v>
      </c>
      <c r="G83" s="51">
        <v>0</v>
      </c>
      <c r="H83" s="51"/>
      <c r="I83" s="51">
        <v>0</v>
      </c>
      <c r="J83" s="52"/>
      <c r="K83" s="53"/>
      <c r="L83" s="51">
        <v>0</v>
      </c>
      <c r="M83" s="54"/>
      <c r="N83" s="54"/>
      <c r="O83" s="55"/>
      <c r="P83" s="55"/>
    </row>
    <row r="84" spans="1:16" s="71" customFormat="1" ht="18" customHeight="1" x14ac:dyDescent="0.2">
      <c r="A84" s="65"/>
      <c r="B84" s="46" t="s">
        <v>53</v>
      </c>
      <c r="C84" s="57"/>
      <c r="D84" s="58"/>
      <c r="E84" s="59"/>
      <c r="F84" s="70"/>
      <c r="G84" s="51">
        <v>148.671673</v>
      </c>
      <c r="H84" s="51"/>
      <c r="I84" s="51">
        <v>0</v>
      </c>
      <c r="J84" s="52">
        <f t="shared" ref="J84:J88" si="34">IFERROR(L84/G84*10,0)</f>
        <v>10.650131199472009</v>
      </c>
      <c r="K84" s="53"/>
      <c r="L84" s="51">
        <v>158.33728230950001</v>
      </c>
      <c r="M84" s="54"/>
      <c r="N84" s="54"/>
      <c r="O84" s="55">
        <f>I84+L84</f>
        <v>158.33728230950001</v>
      </c>
      <c r="P84" s="55">
        <f>IFERROR(O84/G84*10,0)</f>
        <v>10.650131199472009</v>
      </c>
    </row>
    <row r="85" spans="1:16" s="71" customFormat="1" ht="18" customHeight="1" x14ac:dyDescent="0.2">
      <c r="A85" s="65"/>
      <c r="B85" s="46" t="s">
        <v>54</v>
      </c>
      <c r="C85" s="57"/>
      <c r="D85" s="58"/>
      <c r="E85" s="59"/>
      <c r="F85" s="70"/>
      <c r="G85" s="51">
        <v>753.75636099999997</v>
      </c>
      <c r="H85" s="51"/>
      <c r="I85" s="51">
        <v>100.0140818</v>
      </c>
      <c r="J85" s="52">
        <f t="shared" si="34"/>
        <v>2.6029704383682146</v>
      </c>
      <c r="K85" s="53"/>
      <c r="L85" s="51">
        <v>196.2005525415</v>
      </c>
      <c r="M85" s="54"/>
      <c r="N85" s="54"/>
      <c r="O85" s="55">
        <f>I85+L85</f>
        <v>296.21463434150002</v>
      </c>
      <c r="P85" s="55">
        <f>IFERROR(O85/G85*10,0)</f>
        <v>3.9298458980633404</v>
      </c>
    </row>
    <row r="86" spans="1:16" s="71" customFormat="1" ht="18" customHeight="1" x14ac:dyDescent="0.2">
      <c r="A86" s="65"/>
      <c r="B86" s="46" t="s">
        <v>46</v>
      </c>
      <c r="C86" s="57"/>
      <c r="D86" s="58"/>
      <c r="E86" s="59"/>
      <c r="F86" s="70"/>
      <c r="G86" s="51">
        <f>SUM(G84,G85)</f>
        <v>902.42803400000003</v>
      </c>
      <c r="H86" s="72"/>
      <c r="I86" s="51">
        <f>SUM(I84,I85)</f>
        <v>100.0140818</v>
      </c>
      <c r="J86" s="61">
        <f t="shared" si="34"/>
        <v>3.9287103402530157</v>
      </c>
      <c r="K86" s="60"/>
      <c r="L86" s="51">
        <f>SUM(L84,L85)</f>
        <v>354.53783485100001</v>
      </c>
      <c r="M86" s="54"/>
      <c r="N86" s="54"/>
      <c r="O86" s="62">
        <f>I86+L86</f>
        <v>454.551916651</v>
      </c>
      <c r="P86" s="62">
        <f>IFERROR(O86/G86*10,0)</f>
        <v>5.0369879871329442</v>
      </c>
    </row>
    <row r="87" spans="1:16" s="71" customFormat="1" ht="18" customHeight="1" x14ac:dyDescent="0.2">
      <c r="A87" s="65"/>
      <c r="B87" s="46" t="s">
        <v>47</v>
      </c>
      <c r="C87" s="57"/>
      <c r="D87" s="58"/>
      <c r="E87" s="59"/>
      <c r="F87" s="70"/>
      <c r="G87" s="51">
        <v>0</v>
      </c>
      <c r="H87" s="51"/>
      <c r="I87" s="51">
        <v>0</v>
      </c>
      <c r="J87" s="52">
        <f t="shared" si="34"/>
        <v>0</v>
      </c>
      <c r="K87" s="53"/>
      <c r="L87" s="51">
        <v>0</v>
      </c>
      <c r="M87" s="54"/>
      <c r="N87" s="54"/>
      <c r="O87" s="55">
        <f>I87+L87</f>
        <v>0</v>
      </c>
      <c r="P87" s="55">
        <f>IFERROR(O87/G87*10,0)</f>
        <v>0</v>
      </c>
    </row>
    <row r="88" spans="1:16" s="71" customFormat="1" ht="18" customHeight="1" x14ac:dyDescent="0.2">
      <c r="A88" s="65"/>
      <c r="B88" s="46" t="s">
        <v>48</v>
      </c>
      <c r="C88" s="57">
        <f>C83+C87</f>
        <v>585</v>
      </c>
      <c r="D88" s="58"/>
      <c r="E88" s="59"/>
      <c r="F88" s="57">
        <f>F83+F87</f>
        <v>234.11199999999999</v>
      </c>
      <c r="G88" s="51">
        <f>SUM(G86,G87)</f>
        <v>902.42803400000003</v>
      </c>
      <c r="H88" s="60"/>
      <c r="I88" s="51">
        <f>SUM(I86,I87)</f>
        <v>100.0140818</v>
      </c>
      <c r="J88" s="52">
        <f t="shared" si="34"/>
        <v>3.9287103402530157</v>
      </c>
      <c r="K88" s="53"/>
      <c r="L88" s="51">
        <f>SUM(L86,L87)</f>
        <v>354.53783485100001</v>
      </c>
      <c r="M88" s="54"/>
      <c r="N88" s="54"/>
      <c r="O88" s="62">
        <f>I88+L88</f>
        <v>454.551916651</v>
      </c>
      <c r="P88" s="62">
        <f>IFERROR(O88/G88*10,0)</f>
        <v>5.0369879871329442</v>
      </c>
    </row>
    <row r="89" spans="1:16" ht="18" customHeight="1" x14ac:dyDescent="0.2">
      <c r="A89" s="46"/>
      <c r="B89" s="46">
        <v>0</v>
      </c>
      <c r="C89" s="47"/>
      <c r="D89" s="48"/>
      <c r="E89" s="49"/>
      <c r="F89" s="50"/>
      <c r="G89" s="51">
        <v>0</v>
      </c>
      <c r="H89" s="53"/>
      <c r="I89" s="51">
        <v>0</v>
      </c>
      <c r="J89" s="52"/>
      <c r="K89" s="53"/>
      <c r="L89" s="51">
        <v>0</v>
      </c>
      <c r="M89" s="54"/>
      <c r="N89" s="54"/>
      <c r="O89" s="55"/>
      <c r="P89" s="55"/>
    </row>
    <row r="90" spans="1:16" s="63" customFormat="1" ht="18" customHeight="1" x14ac:dyDescent="0.2">
      <c r="A90" s="65" t="s">
        <v>81</v>
      </c>
      <c r="B90" s="46" t="s">
        <v>82</v>
      </c>
      <c r="C90" s="57">
        <v>3800</v>
      </c>
      <c r="D90" s="58">
        <v>0.1</v>
      </c>
      <c r="E90" s="59">
        <f t="shared" ref="E90" si="35">$E$12</f>
        <v>0.37759999999999999</v>
      </c>
      <c r="F90" s="70">
        <f t="shared" ref="F90" si="36">C90*D90*E90</f>
        <v>143.488</v>
      </c>
      <c r="G90" s="51">
        <v>666.64069800000004</v>
      </c>
      <c r="H90" s="51"/>
      <c r="I90" s="51">
        <v>76.697878900000006</v>
      </c>
      <c r="J90" s="52">
        <f t="shared" ref="J90:J92" si="37">IFERROR(L90/G90*10,0)</f>
        <v>4.0080078729306736</v>
      </c>
      <c r="K90" s="53"/>
      <c r="L90" s="51">
        <v>267.19011660000001</v>
      </c>
      <c r="M90" s="54"/>
      <c r="N90" s="54"/>
      <c r="O90" s="55">
        <f>I90+L90</f>
        <v>343.88799549999999</v>
      </c>
      <c r="P90" s="55">
        <f>IFERROR(O90/G90*10,0)</f>
        <v>5.1585208723635407</v>
      </c>
    </row>
    <row r="91" spans="1:16" s="63" customFormat="1" ht="18" customHeight="1" x14ac:dyDescent="0.2">
      <c r="A91" s="65"/>
      <c r="B91" s="46" t="s">
        <v>47</v>
      </c>
      <c r="C91" s="57"/>
      <c r="D91" s="58"/>
      <c r="E91" s="59"/>
      <c r="F91" s="70"/>
      <c r="G91" s="51">
        <v>0</v>
      </c>
      <c r="H91" s="51"/>
      <c r="I91" s="51">
        <v>0</v>
      </c>
      <c r="J91" s="52">
        <f t="shared" si="37"/>
        <v>0</v>
      </c>
      <c r="K91" s="53"/>
      <c r="L91" s="51">
        <v>0</v>
      </c>
      <c r="M91" s="54"/>
      <c r="N91" s="54"/>
      <c r="O91" s="55">
        <f>I91+L91</f>
        <v>0</v>
      </c>
      <c r="P91" s="55"/>
    </row>
    <row r="92" spans="1:16" s="63" customFormat="1" ht="18" customHeight="1" x14ac:dyDescent="0.2">
      <c r="A92" s="65"/>
      <c r="B92" s="46" t="s">
        <v>48</v>
      </c>
      <c r="C92" s="57">
        <f>C90+C91</f>
        <v>3800</v>
      </c>
      <c r="D92" s="58"/>
      <c r="E92" s="59"/>
      <c r="F92" s="57">
        <f>F90+F91</f>
        <v>143.488</v>
      </c>
      <c r="G92" s="51">
        <f>SUM(G90,G91)</f>
        <v>666.64069800000004</v>
      </c>
      <c r="H92" s="60"/>
      <c r="I92" s="51">
        <f>SUM(I90,I91)</f>
        <v>76.697878900000006</v>
      </c>
      <c r="J92" s="52">
        <f t="shared" si="37"/>
        <v>4.0080078729306736</v>
      </c>
      <c r="K92" s="53"/>
      <c r="L92" s="51">
        <f>SUM(L90,L91)</f>
        <v>267.19011660000001</v>
      </c>
      <c r="M92" s="54"/>
      <c r="N92" s="54"/>
      <c r="O92" s="62">
        <f>I92+L92</f>
        <v>343.88799549999999</v>
      </c>
      <c r="P92" s="62">
        <f>IFERROR(O92/G92*10,0)</f>
        <v>5.1585208723635407</v>
      </c>
    </row>
    <row r="93" spans="1:16" ht="18" customHeight="1" x14ac:dyDescent="0.2">
      <c r="A93" s="46"/>
      <c r="B93" s="46">
        <v>0</v>
      </c>
      <c r="C93" s="47"/>
      <c r="D93" s="48"/>
      <c r="E93" s="49"/>
      <c r="F93" s="50"/>
      <c r="G93" s="51">
        <v>0</v>
      </c>
      <c r="H93" s="53"/>
      <c r="I93" s="51">
        <v>0</v>
      </c>
      <c r="J93" s="52"/>
      <c r="K93" s="53"/>
      <c r="L93" s="51">
        <v>0</v>
      </c>
      <c r="M93" s="54"/>
      <c r="N93" s="54"/>
      <c r="O93" s="55"/>
      <c r="P93" s="55"/>
    </row>
    <row r="94" spans="1:16" s="63" customFormat="1" ht="18" customHeight="1" x14ac:dyDescent="0.2">
      <c r="A94" s="65" t="s">
        <v>83</v>
      </c>
      <c r="B94" s="46" t="s">
        <v>84</v>
      </c>
      <c r="C94" s="57">
        <v>1320</v>
      </c>
      <c r="D94" s="58">
        <v>0.90909090909090906</v>
      </c>
      <c r="E94" s="59">
        <f t="shared" ref="E94" si="38">$E$12</f>
        <v>0.37759999999999999</v>
      </c>
      <c r="F94" s="70">
        <f t="shared" ref="F94" si="39">C94*D94*E94</f>
        <v>453.12</v>
      </c>
      <c r="G94" s="51">
        <v>3126.1152830000001</v>
      </c>
      <c r="H94" s="51"/>
      <c r="I94" s="51">
        <v>356.8102672</v>
      </c>
      <c r="J94" s="52">
        <f t="shared" ref="J94:J96" si="40">IFERROR(L94/G94*10,0)</f>
        <v>3.3451171052030588</v>
      </c>
      <c r="K94" s="53"/>
      <c r="L94" s="51">
        <v>1045.7221706</v>
      </c>
      <c r="M94" s="54"/>
      <c r="N94" s="54"/>
      <c r="O94" s="55">
        <f>I94+L94</f>
        <v>1402.5324378</v>
      </c>
      <c r="P94" s="55">
        <f>IFERROR(O94/G94*10,0)</f>
        <v>4.4865026105308861</v>
      </c>
    </row>
    <row r="95" spans="1:16" s="63" customFormat="1" ht="18" customHeight="1" x14ac:dyDescent="0.2">
      <c r="A95" s="65"/>
      <c r="B95" s="46" t="s">
        <v>47</v>
      </c>
      <c r="C95" s="57"/>
      <c r="D95" s="58"/>
      <c r="E95" s="59"/>
      <c r="F95" s="70"/>
      <c r="G95" s="51">
        <v>0</v>
      </c>
      <c r="H95" s="51"/>
      <c r="I95" s="51">
        <v>0</v>
      </c>
      <c r="J95" s="52">
        <f t="shared" si="40"/>
        <v>0</v>
      </c>
      <c r="K95" s="53"/>
      <c r="L95" s="51">
        <v>51.504210700000002</v>
      </c>
      <c r="M95" s="54"/>
      <c r="N95" s="54"/>
      <c r="O95" s="55">
        <f>I95+L95</f>
        <v>51.504210700000002</v>
      </c>
      <c r="P95" s="55"/>
    </row>
    <row r="96" spans="1:16" s="63" customFormat="1" ht="18" customHeight="1" x14ac:dyDescent="0.2">
      <c r="A96" s="65"/>
      <c r="B96" s="46" t="s">
        <v>48</v>
      </c>
      <c r="C96" s="57">
        <f>C94+C95</f>
        <v>1320</v>
      </c>
      <c r="D96" s="58"/>
      <c r="E96" s="59"/>
      <c r="F96" s="57">
        <f>F94+F95</f>
        <v>453.12</v>
      </c>
      <c r="G96" s="51">
        <f>SUM(G94+G95)</f>
        <v>3126.1152830000001</v>
      </c>
      <c r="H96" s="60"/>
      <c r="I96" s="51">
        <f>SUM(I94+I95)</f>
        <v>356.8102672</v>
      </c>
      <c r="J96" s="52">
        <f t="shared" si="40"/>
        <v>3.5098717800548878</v>
      </c>
      <c r="K96" s="53"/>
      <c r="L96" s="51">
        <f>SUM(L94+L95)</f>
        <v>1097.2263813</v>
      </c>
      <c r="M96" s="54"/>
      <c r="N96" s="54"/>
      <c r="O96" s="62">
        <f>I96+L96</f>
        <v>1454.0366485</v>
      </c>
      <c r="P96" s="62">
        <f>IFERROR(O96/G96*10,0)</f>
        <v>4.6512572853827159</v>
      </c>
    </row>
    <row r="97" spans="1:16" ht="18" customHeight="1" x14ac:dyDescent="0.2">
      <c r="A97" s="46"/>
      <c r="B97" s="46">
        <v>0</v>
      </c>
      <c r="C97" s="47"/>
      <c r="D97" s="48"/>
      <c r="E97" s="49"/>
      <c r="F97" s="50"/>
      <c r="G97" s="51">
        <v>0</v>
      </c>
      <c r="H97" s="53"/>
      <c r="I97" s="51">
        <v>0</v>
      </c>
      <c r="J97" s="52"/>
      <c r="K97" s="53"/>
      <c r="L97" s="51">
        <v>0</v>
      </c>
      <c r="M97" s="54"/>
      <c r="N97" s="54"/>
      <c r="O97" s="55"/>
      <c r="P97" s="55"/>
    </row>
    <row r="98" spans="1:16" s="63" customFormat="1" ht="18" customHeight="1" x14ac:dyDescent="0.2">
      <c r="A98" s="65" t="s">
        <v>85</v>
      </c>
      <c r="B98" s="46" t="s">
        <v>86</v>
      </c>
      <c r="C98" s="57">
        <v>3722.4</v>
      </c>
      <c r="D98" s="58">
        <v>0.1</v>
      </c>
      <c r="E98" s="59">
        <f t="shared" ref="E98" si="41">$E$12</f>
        <v>0.37759999999999999</v>
      </c>
      <c r="F98" s="70">
        <f t="shared" ref="F98" si="42">C98*D98*E98</f>
        <v>140.55782400000001</v>
      </c>
      <c r="G98" s="51">
        <v>1077.394542</v>
      </c>
      <c r="H98" s="51"/>
      <c r="I98" s="51">
        <v>16.317625799999998</v>
      </c>
      <c r="J98" s="52">
        <f t="shared" ref="J98:J100" si="43">IFERROR(L98/G98*10,0)</f>
        <v>1.2842410631035108</v>
      </c>
      <c r="K98" s="53"/>
      <c r="L98" s="51">
        <v>138.36343120000001</v>
      </c>
      <c r="M98" s="54"/>
      <c r="N98" s="54"/>
      <c r="O98" s="55">
        <f>I98+L98</f>
        <v>154.68105700000001</v>
      </c>
      <c r="P98" s="55">
        <f>IFERROR(O98/G98*10,0)</f>
        <v>1.4356955689868347</v>
      </c>
    </row>
    <row r="99" spans="1:16" s="63" customFormat="1" ht="18" customHeight="1" x14ac:dyDescent="0.2">
      <c r="A99" s="65"/>
      <c r="B99" s="46" t="s">
        <v>47</v>
      </c>
      <c r="C99" s="57"/>
      <c r="D99" s="58"/>
      <c r="E99" s="59"/>
      <c r="F99" s="70"/>
      <c r="G99" s="51">
        <v>0</v>
      </c>
      <c r="H99" s="51"/>
      <c r="I99" s="51">
        <v>0</v>
      </c>
      <c r="J99" s="52">
        <f t="shared" si="43"/>
        <v>0</v>
      </c>
      <c r="K99" s="53"/>
      <c r="L99" s="51">
        <v>1.6447316999999999</v>
      </c>
      <c r="M99" s="54"/>
      <c r="N99" s="54"/>
      <c r="O99" s="55">
        <f>I99+L99</f>
        <v>1.6447316999999999</v>
      </c>
      <c r="P99" s="62"/>
    </row>
    <row r="100" spans="1:16" s="63" customFormat="1" ht="18" customHeight="1" x14ac:dyDescent="0.2">
      <c r="A100" s="65"/>
      <c r="B100" s="46" t="s">
        <v>48</v>
      </c>
      <c r="C100" s="57">
        <f>C98+C99</f>
        <v>3722.4</v>
      </c>
      <c r="D100" s="58"/>
      <c r="E100" s="59"/>
      <c r="F100" s="57">
        <f>F98+F99</f>
        <v>140.55782400000001</v>
      </c>
      <c r="G100" s="51">
        <f>SUM(G98+G99)</f>
        <v>1077.394542</v>
      </c>
      <c r="H100" s="60"/>
      <c r="I100" s="51">
        <f>SUM(I98+I99)</f>
        <v>16.317625799999998</v>
      </c>
      <c r="J100" s="52">
        <f t="shared" si="43"/>
        <v>1.2995068885359176</v>
      </c>
      <c r="K100" s="53"/>
      <c r="L100" s="51">
        <f>SUM(L98+L99)</f>
        <v>140.0081629</v>
      </c>
      <c r="M100" s="54"/>
      <c r="N100" s="54"/>
      <c r="O100" s="62">
        <f>I100+L100</f>
        <v>156.3257887</v>
      </c>
      <c r="P100" s="62">
        <f>IFERROR(O100/G100*10,0)</f>
        <v>1.4509613944192414</v>
      </c>
    </row>
    <row r="101" spans="1:16" ht="18" customHeight="1" x14ac:dyDescent="0.2">
      <c r="A101" s="46"/>
      <c r="B101" s="46">
        <v>0</v>
      </c>
      <c r="C101" s="47"/>
      <c r="D101" s="48"/>
      <c r="E101" s="49"/>
      <c r="F101" s="50"/>
      <c r="G101" s="51">
        <v>0</v>
      </c>
      <c r="H101" s="53"/>
      <c r="I101" s="51">
        <v>0</v>
      </c>
      <c r="J101" s="52"/>
      <c r="K101" s="53"/>
      <c r="L101" s="51">
        <v>0</v>
      </c>
      <c r="M101" s="54"/>
      <c r="N101" s="54"/>
      <c r="O101" s="55"/>
      <c r="P101" s="55"/>
    </row>
    <row r="102" spans="1:16" s="63" customFormat="1" ht="18" customHeight="1" x14ac:dyDescent="0.2">
      <c r="A102" s="65" t="s">
        <v>87</v>
      </c>
      <c r="B102" s="46" t="s">
        <v>88</v>
      </c>
      <c r="C102" s="57">
        <v>1000</v>
      </c>
      <c r="D102" s="58">
        <v>0.104</v>
      </c>
      <c r="E102" s="59">
        <f t="shared" ref="E102" si="44">$E$12</f>
        <v>0.37759999999999999</v>
      </c>
      <c r="F102" s="70">
        <f t="shared" ref="F102" si="45">C102*D102*E102</f>
        <v>39.270400000000002</v>
      </c>
      <c r="G102" s="51">
        <v>143.41027600000001</v>
      </c>
      <c r="H102" s="51"/>
      <c r="I102" s="51">
        <v>22.636320900000001</v>
      </c>
      <c r="J102" s="52">
        <f t="shared" ref="J102:J104" si="46">IFERROR(L102/G102*10,0)</f>
        <v>1.588334702040459</v>
      </c>
      <c r="K102" s="53"/>
      <c r="L102" s="51">
        <v>22.778351799999999</v>
      </c>
      <c r="M102" s="54"/>
      <c r="N102" s="54"/>
      <c r="O102" s="55">
        <f>I102+L102</f>
        <v>45.414672699999997</v>
      </c>
      <c r="P102" s="55">
        <f>IFERROR(O102/G102*10,0)</f>
        <v>3.166765587983388</v>
      </c>
    </row>
    <row r="103" spans="1:16" s="63" customFormat="1" ht="18" customHeight="1" x14ac:dyDescent="0.2">
      <c r="A103" s="65"/>
      <c r="B103" s="46" t="s">
        <v>47</v>
      </c>
      <c r="C103" s="57"/>
      <c r="D103" s="58"/>
      <c r="E103" s="59"/>
      <c r="F103" s="70"/>
      <c r="G103" s="51">
        <v>0</v>
      </c>
      <c r="H103" s="51"/>
      <c r="I103" s="51">
        <v>0</v>
      </c>
      <c r="J103" s="52">
        <f t="shared" si="46"/>
        <v>0</v>
      </c>
      <c r="K103" s="53"/>
      <c r="L103" s="51">
        <v>0</v>
      </c>
      <c r="M103" s="54"/>
      <c r="N103" s="54"/>
      <c r="O103" s="55">
        <f>I103+L103</f>
        <v>0</v>
      </c>
      <c r="P103" s="55"/>
    </row>
    <row r="104" spans="1:16" s="63" customFormat="1" ht="18" customHeight="1" x14ac:dyDescent="0.2">
      <c r="A104" s="65"/>
      <c r="B104" s="46" t="s">
        <v>48</v>
      </c>
      <c r="C104" s="57">
        <f>C102+C103</f>
        <v>1000</v>
      </c>
      <c r="D104" s="58"/>
      <c r="E104" s="59"/>
      <c r="F104" s="57">
        <f>F102+F103</f>
        <v>39.270400000000002</v>
      </c>
      <c r="G104" s="51">
        <f>G102+G103</f>
        <v>143.41027600000001</v>
      </c>
      <c r="H104" s="60"/>
      <c r="I104" s="51">
        <f>I102+I103</f>
        <v>22.636320900000001</v>
      </c>
      <c r="J104" s="52">
        <f t="shared" si="46"/>
        <v>1.588334702040459</v>
      </c>
      <c r="K104" s="53"/>
      <c r="L104" s="51">
        <f>L102+L103</f>
        <v>22.778351799999999</v>
      </c>
      <c r="M104" s="54"/>
      <c r="N104" s="54"/>
      <c r="O104" s="62">
        <f>I104+L104</f>
        <v>45.414672699999997</v>
      </c>
      <c r="P104" s="62">
        <f>IFERROR(O104/G104*10,0)</f>
        <v>3.166765587983388</v>
      </c>
    </row>
    <row r="105" spans="1:16" ht="18" customHeight="1" x14ac:dyDescent="0.2">
      <c r="A105" s="46"/>
      <c r="B105" s="46">
        <v>0</v>
      </c>
      <c r="C105" s="47"/>
      <c r="D105" s="48"/>
      <c r="E105" s="49"/>
      <c r="F105" s="50"/>
      <c r="G105" s="51">
        <v>0</v>
      </c>
      <c r="H105" s="53"/>
      <c r="I105" s="51">
        <v>0</v>
      </c>
      <c r="J105" s="52"/>
      <c r="K105" s="53"/>
      <c r="L105" s="51">
        <v>0</v>
      </c>
      <c r="M105" s="54"/>
      <c r="N105" s="54"/>
      <c r="O105" s="55"/>
      <c r="P105" s="55"/>
    </row>
    <row r="106" spans="1:16" ht="18" customHeight="1" x14ac:dyDescent="0.2">
      <c r="A106" s="65" t="s">
        <v>89</v>
      </c>
      <c r="B106" s="46" t="s">
        <v>90</v>
      </c>
      <c r="C106" s="57">
        <v>1200</v>
      </c>
      <c r="D106" s="58">
        <v>0.25916666666666666</v>
      </c>
      <c r="E106" s="49"/>
      <c r="F106" s="70">
        <f t="shared" ref="F106" si="47">C106*D106*E106</f>
        <v>0</v>
      </c>
      <c r="G106" s="51">
        <v>903.78310899999997</v>
      </c>
      <c r="H106" s="51"/>
      <c r="I106" s="51">
        <v>189.79221179999999</v>
      </c>
      <c r="J106" s="52">
        <f t="shared" ref="J106:J108" si="48">IFERROR(L106/G106*10,0)</f>
        <v>1.9388939265958332</v>
      </c>
      <c r="K106" s="53"/>
      <c r="L106" s="51">
        <v>175.2339581</v>
      </c>
      <c r="M106" s="54"/>
      <c r="N106" s="54"/>
      <c r="O106" s="55">
        <f>I106+L106</f>
        <v>365.02616990000001</v>
      </c>
      <c r="P106" s="55">
        <f>IFERROR(O106/G106*10,0)</f>
        <v>4.0388691298279173</v>
      </c>
    </row>
    <row r="107" spans="1:16" ht="18" customHeight="1" x14ac:dyDescent="0.2">
      <c r="A107" s="65"/>
      <c r="B107" s="46" t="s">
        <v>47</v>
      </c>
      <c r="C107" s="57"/>
      <c r="D107" s="48"/>
      <c r="E107" s="49"/>
      <c r="F107" s="50"/>
      <c r="G107" s="51">
        <v>0</v>
      </c>
      <c r="H107" s="51"/>
      <c r="I107" s="51">
        <v>11.188367899999999</v>
      </c>
      <c r="J107" s="52">
        <f t="shared" si="48"/>
        <v>0</v>
      </c>
      <c r="K107" s="53"/>
      <c r="L107" s="51">
        <v>-9.6595393999999999</v>
      </c>
      <c r="M107" s="54"/>
      <c r="N107" s="54"/>
      <c r="O107" s="55">
        <f>I107+L107</f>
        <v>1.5288284999999995</v>
      </c>
      <c r="P107" s="55"/>
    </row>
    <row r="108" spans="1:16" ht="18" customHeight="1" x14ac:dyDescent="0.2">
      <c r="A108" s="65"/>
      <c r="B108" s="46" t="s">
        <v>48</v>
      </c>
      <c r="C108" s="57">
        <f>C106+C107</f>
        <v>1200</v>
      </c>
      <c r="D108" s="58"/>
      <c r="E108" s="59"/>
      <c r="F108" s="57">
        <f>F106+F107</f>
        <v>0</v>
      </c>
      <c r="G108" s="51">
        <f>SUM(G106,G107)</f>
        <v>903.78310899999997</v>
      </c>
      <c r="H108" s="60"/>
      <c r="I108" s="51">
        <f>SUM(I106,I107)</f>
        <v>200.98057969999999</v>
      </c>
      <c r="J108" s="61">
        <f t="shared" si="48"/>
        <v>1.8320149718575898</v>
      </c>
      <c r="K108" s="53"/>
      <c r="L108" s="51">
        <f>SUM(L106,L107)</f>
        <v>165.5744187</v>
      </c>
      <c r="M108" s="54"/>
      <c r="N108" s="54"/>
      <c r="O108" s="62">
        <f>I108+L108</f>
        <v>366.55499839999999</v>
      </c>
      <c r="P108" s="62">
        <f>IFERROR(O108/G108*10,0)</f>
        <v>4.0557850080378079</v>
      </c>
    </row>
    <row r="109" spans="1:16" ht="18" customHeight="1" x14ac:dyDescent="0.2">
      <c r="A109" s="46"/>
      <c r="B109" s="46">
        <v>0</v>
      </c>
      <c r="C109" s="47"/>
      <c r="D109" s="48"/>
      <c r="E109" s="49"/>
      <c r="F109" s="50"/>
      <c r="G109" s="51">
        <v>0</v>
      </c>
      <c r="H109" s="53"/>
      <c r="I109" s="51">
        <v>0</v>
      </c>
      <c r="J109" s="52"/>
      <c r="K109" s="53"/>
      <c r="L109" s="51">
        <v>0</v>
      </c>
      <c r="M109" s="54"/>
      <c r="N109" s="54"/>
      <c r="O109" s="55"/>
      <c r="P109" s="55"/>
    </row>
    <row r="110" spans="1:16" ht="18" customHeight="1" x14ac:dyDescent="0.2">
      <c r="A110" s="65" t="s">
        <v>91</v>
      </c>
      <c r="B110" s="46" t="s">
        <v>92</v>
      </c>
      <c r="C110" s="57">
        <v>300</v>
      </c>
      <c r="D110" s="58">
        <v>0.65</v>
      </c>
      <c r="E110" s="49"/>
      <c r="F110" s="70">
        <f t="shared" ref="F110" si="49">C110*D110*E110</f>
        <v>0</v>
      </c>
      <c r="G110" s="51">
        <v>576.11344199999996</v>
      </c>
      <c r="H110" s="51"/>
      <c r="I110" s="51">
        <v>91.949067099999994</v>
      </c>
      <c r="J110" s="52">
        <f t="shared" ref="J110:J112" si="50">IFERROR(L110/G110*10,0)</f>
        <v>2.0564371973115669</v>
      </c>
      <c r="K110" s="53"/>
      <c r="L110" s="51">
        <v>118.4741112</v>
      </c>
      <c r="M110" s="54"/>
      <c r="N110" s="54"/>
      <c r="O110" s="55">
        <f>I110+L110</f>
        <v>210.42317829999999</v>
      </c>
      <c r="P110" s="55">
        <f>IFERROR(O110/G110*10,0)</f>
        <v>3.652460834267429</v>
      </c>
    </row>
    <row r="111" spans="1:16" ht="18" customHeight="1" x14ac:dyDescent="0.2">
      <c r="A111" s="65"/>
      <c r="B111" s="46" t="s">
        <v>47</v>
      </c>
      <c r="C111" s="57"/>
      <c r="D111" s="48"/>
      <c r="E111" s="49"/>
      <c r="F111" s="50"/>
      <c r="G111" s="51">
        <v>0</v>
      </c>
      <c r="H111" s="51"/>
      <c r="I111" s="51">
        <v>0</v>
      </c>
      <c r="J111" s="52">
        <f t="shared" si="50"/>
        <v>0</v>
      </c>
      <c r="K111" s="53"/>
      <c r="L111" s="51">
        <v>1.0942508</v>
      </c>
      <c r="M111" s="54"/>
      <c r="N111" s="54"/>
      <c r="O111" s="55">
        <f>I111+L111</f>
        <v>1.0942508</v>
      </c>
      <c r="P111" s="55"/>
    </row>
    <row r="112" spans="1:16" ht="18" customHeight="1" x14ac:dyDescent="0.2">
      <c r="A112" s="65"/>
      <c r="B112" s="46" t="s">
        <v>48</v>
      </c>
      <c r="C112" s="57">
        <f>C110+C111</f>
        <v>300</v>
      </c>
      <c r="D112" s="58"/>
      <c r="E112" s="59"/>
      <c r="F112" s="57">
        <f>F110+F111</f>
        <v>0</v>
      </c>
      <c r="G112" s="51">
        <f>G110+G111</f>
        <v>576.11344199999996</v>
      </c>
      <c r="H112" s="60"/>
      <c r="I112" s="51">
        <f>I110+I111</f>
        <v>91.949067099999994</v>
      </c>
      <c r="J112" s="52">
        <f t="shared" si="50"/>
        <v>2.0754308662702581</v>
      </c>
      <c r="K112" s="53"/>
      <c r="L112" s="51">
        <f>L110+L111</f>
        <v>119.56836199999999</v>
      </c>
      <c r="M112" s="54"/>
      <c r="N112" s="54"/>
      <c r="O112" s="62">
        <f>I112+L112</f>
        <v>211.51742909999999</v>
      </c>
      <c r="P112" s="62">
        <f>IFERROR(O112/G112*10,0)</f>
        <v>3.6714545032261197</v>
      </c>
    </row>
    <row r="113" spans="1:17" ht="18" customHeight="1" x14ac:dyDescent="0.2">
      <c r="A113" s="46"/>
      <c r="B113" s="46">
        <v>0</v>
      </c>
      <c r="C113" s="47"/>
      <c r="D113" s="48"/>
      <c r="E113" s="49"/>
      <c r="F113" s="50"/>
      <c r="G113" s="51">
        <v>0</v>
      </c>
      <c r="H113" s="53"/>
      <c r="I113" s="51">
        <v>0</v>
      </c>
      <c r="J113" s="52"/>
      <c r="K113" s="53"/>
      <c r="L113" s="51">
        <v>0</v>
      </c>
      <c r="M113" s="54"/>
      <c r="N113" s="54"/>
      <c r="O113" s="55"/>
      <c r="P113" s="55"/>
    </row>
    <row r="114" spans="1:17" ht="18" customHeight="1" x14ac:dyDescent="0.2">
      <c r="A114" s="65" t="s">
        <v>93</v>
      </c>
      <c r="B114" s="46" t="s">
        <v>94</v>
      </c>
      <c r="C114" s="57">
        <v>1200</v>
      </c>
      <c r="D114" s="58">
        <v>8.3333333333333329E-2</v>
      </c>
      <c r="E114" s="59"/>
      <c r="F114" s="70">
        <f t="shared" ref="F114" si="51">C114*D114*E114</f>
        <v>0</v>
      </c>
      <c r="G114" s="51">
        <v>115.426948</v>
      </c>
      <c r="H114" s="51"/>
      <c r="I114" s="51">
        <v>22.173993400000001</v>
      </c>
      <c r="J114" s="52">
        <f t="shared" ref="J114:J120" si="52">IFERROR(L114/G114*10,0)</f>
        <v>2.9646985988055405</v>
      </c>
      <c r="K114" s="53"/>
      <c r="L114" s="51">
        <v>34.220611099999999</v>
      </c>
      <c r="M114" s="54"/>
      <c r="N114" s="54"/>
      <c r="O114" s="62">
        <f>I114+L114</f>
        <v>56.3946045</v>
      </c>
      <c r="P114" s="62">
        <f>IFERROR(O114/G114*10,0)</f>
        <v>4.8857398967180528</v>
      </c>
    </row>
    <row r="115" spans="1:17" ht="18" customHeight="1" x14ac:dyDescent="0.2">
      <c r="A115" s="46"/>
      <c r="B115" s="46" t="s">
        <v>47</v>
      </c>
      <c r="C115" s="47"/>
      <c r="D115" s="48"/>
      <c r="E115" s="49"/>
      <c r="F115" s="50"/>
      <c r="G115" s="51">
        <v>0</v>
      </c>
      <c r="H115" s="51"/>
      <c r="I115" s="51">
        <v>0</v>
      </c>
      <c r="J115" s="52">
        <f t="shared" si="52"/>
        <v>0</v>
      </c>
      <c r="K115" s="53"/>
      <c r="L115" s="51">
        <v>4.906E-4</v>
      </c>
      <c r="M115" s="54"/>
      <c r="N115" s="54"/>
      <c r="O115" s="55">
        <f>I115+L115</f>
        <v>4.906E-4</v>
      </c>
      <c r="P115" s="55"/>
    </row>
    <row r="116" spans="1:17" ht="18" customHeight="1" x14ac:dyDescent="0.2">
      <c r="A116" s="46"/>
      <c r="B116" s="46" t="s">
        <v>48</v>
      </c>
      <c r="C116" s="57">
        <f>C114+C115</f>
        <v>1200</v>
      </c>
      <c r="D116" s="58"/>
      <c r="E116" s="59"/>
      <c r="F116" s="57">
        <f>F114+F115</f>
        <v>0</v>
      </c>
      <c r="G116" s="51">
        <f>G114+G115</f>
        <v>115.426948</v>
      </c>
      <c r="H116" s="60"/>
      <c r="I116" s="51">
        <f>I114+I115</f>
        <v>22.173993400000001</v>
      </c>
      <c r="J116" s="61">
        <f t="shared" si="52"/>
        <v>2.9647411018785661</v>
      </c>
      <c r="K116" s="53"/>
      <c r="L116" s="51">
        <f>L114+L115</f>
        <v>34.221101699999998</v>
      </c>
      <c r="M116" s="54"/>
      <c r="N116" s="54"/>
      <c r="O116" s="62">
        <f>I116+L116</f>
        <v>56.395095099999999</v>
      </c>
      <c r="P116" s="62">
        <f>IFERROR(O116/G116*10,0)</f>
        <v>4.8857823997910783</v>
      </c>
    </row>
    <row r="117" spans="1:17" ht="18" customHeight="1" x14ac:dyDescent="0.2">
      <c r="A117" s="46"/>
      <c r="B117" s="46">
        <v>0</v>
      </c>
      <c r="C117" s="57"/>
      <c r="D117" s="58"/>
      <c r="E117" s="59"/>
      <c r="F117" s="57"/>
      <c r="G117" s="51">
        <v>0</v>
      </c>
      <c r="H117" s="60"/>
      <c r="I117" s="51">
        <v>0</v>
      </c>
      <c r="J117" s="61"/>
      <c r="K117" s="53"/>
      <c r="L117" s="51">
        <v>0</v>
      </c>
      <c r="M117" s="54"/>
      <c r="N117" s="54"/>
      <c r="O117" s="62"/>
      <c r="P117" s="62"/>
    </row>
    <row r="118" spans="1:17" ht="18" customHeight="1" x14ac:dyDescent="0.2">
      <c r="A118" s="46"/>
      <c r="B118" s="46" t="s">
        <v>95</v>
      </c>
      <c r="C118" s="57">
        <v>600</v>
      </c>
      <c r="D118" s="58">
        <v>0.16666666666666666</v>
      </c>
      <c r="E118" s="59"/>
      <c r="F118" s="57"/>
      <c r="G118" s="51">
        <v>306.60578800000002</v>
      </c>
      <c r="H118" s="51"/>
      <c r="I118" s="51">
        <v>0</v>
      </c>
      <c r="J118" s="52">
        <f t="shared" ref="J118:J119" si="53">IFERROR(L118/G118*10,0)</f>
        <v>2.8799999757343131</v>
      </c>
      <c r="K118" s="53"/>
      <c r="L118" s="51">
        <v>88.302466199999998</v>
      </c>
      <c r="M118" s="54"/>
      <c r="N118" s="54"/>
      <c r="O118" s="62">
        <f>I118+L118</f>
        <v>88.302466199999998</v>
      </c>
      <c r="P118" s="62">
        <f>IFERROR(O118/G118*10,0)</f>
        <v>2.8799999757343131</v>
      </c>
    </row>
    <row r="119" spans="1:17" ht="18" customHeight="1" x14ac:dyDescent="0.2">
      <c r="A119" s="46"/>
      <c r="B119" s="46" t="s">
        <v>47</v>
      </c>
      <c r="C119" s="57"/>
      <c r="D119" s="58"/>
      <c r="E119" s="59"/>
      <c r="F119" s="57"/>
      <c r="G119" s="51">
        <v>0</v>
      </c>
      <c r="H119" s="51"/>
      <c r="I119" s="51">
        <v>0</v>
      </c>
      <c r="J119" s="52">
        <f t="shared" si="53"/>
        <v>0</v>
      </c>
      <c r="K119" s="53"/>
      <c r="L119" s="51">
        <v>0</v>
      </c>
      <c r="M119" s="54"/>
      <c r="N119" s="54"/>
      <c r="O119" s="55">
        <f>I119+L119</f>
        <v>0</v>
      </c>
      <c r="P119" s="62"/>
    </row>
    <row r="120" spans="1:17" ht="18" customHeight="1" x14ac:dyDescent="0.2">
      <c r="A120" s="46"/>
      <c r="B120" s="46" t="s">
        <v>48</v>
      </c>
      <c r="C120" s="57"/>
      <c r="D120" s="58"/>
      <c r="E120" s="59"/>
      <c r="F120" s="57"/>
      <c r="G120" s="51">
        <f>G118+G119</f>
        <v>306.60578800000002</v>
      </c>
      <c r="H120" s="60"/>
      <c r="I120" s="51">
        <f>I118+I119</f>
        <v>0</v>
      </c>
      <c r="J120" s="61">
        <f t="shared" si="52"/>
        <v>2.8799999757343131</v>
      </c>
      <c r="K120" s="53"/>
      <c r="L120" s="51">
        <f>L118+L119</f>
        <v>88.302466199999998</v>
      </c>
      <c r="M120" s="54"/>
      <c r="N120" s="54"/>
      <c r="O120" s="62">
        <f>I120+L120</f>
        <v>88.302466199999998</v>
      </c>
      <c r="P120" s="62">
        <f>IFERROR(O120/G120*10,0)</f>
        <v>2.8799999757343131</v>
      </c>
    </row>
    <row r="121" spans="1:17" ht="18" customHeight="1" x14ac:dyDescent="0.2">
      <c r="A121" s="46"/>
      <c r="B121" s="46">
        <v>0</v>
      </c>
      <c r="C121" s="47"/>
      <c r="D121" s="48"/>
      <c r="E121" s="49"/>
      <c r="F121" s="50"/>
      <c r="G121" s="51">
        <v>0</v>
      </c>
      <c r="H121" s="53"/>
      <c r="I121" s="51">
        <v>0</v>
      </c>
      <c r="J121" s="52"/>
      <c r="K121" s="53"/>
      <c r="L121" s="51">
        <v>0</v>
      </c>
      <c r="M121" s="54"/>
      <c r="N121" s="54"/>
      <c r="O121" s="55"/>
      <c r="P121" s="55"/>
    </row>
    <row r="122" spans="1:17" ht="18" customHeight="1" x14ac:dyDescent="0.2">
      <c r="A122" s="65" t="s">
        <v>96</v>
      </c>
      <c r="B122" s="46" t="s">
        <v>97</v>
      </c>
      <c r="C122" s="47"/>
      <c r="D122" s="48"/>
      <c r="E122" s="49"/>
      <c r="F122" s="50"/>
      <c r="G122" s="51">
        <v>0</v>
      </c>
      <c r="H122" s="53"/>
      <c r="I122" s="51">
        <v>0</v>
      </c>
      <c r="J122" s="52"/>
      <c r="K122" s="53"/>
      <c r="L122" s="51">
        <v>0</v>
      </c>
      <c r="M122" s="54"/>
      <c r="N122" s="54"/>
      <c r="O122" s="55"/>
      <c r="P122" s="55"/>
    </row>
    <row r="123" spans="1:17" s="63" customFormat="1" ht="18" customHeight="1" x14ac:dyDescent="0.2">
      <c r="A123" s="45">
        <v>1</v>
      </c>
      <c r="B123" s="46" t="s">
        <v>98</v>
      </c>
      <c r="C123" s="57">
        <v>440</v>
      </c>
      <c r="D123" s="58">
        <v>0.1</v>
      </c>
      <c r="E123" s="59">
        <f t="shared" ref="E123" si="54">$E$12</f>
        <v>0.37759999999999999</v>
      </c>
      <c r="F123" s="70">
        <f t="shared" ref="F123" si="55">C123*D123*E123</f>
        <v>16.6144</v>
      </c>
      <c r="G123" s="51">
        <v>95.632159999999999</v>
      </c>
      <c r="H123" s="51"/>
      <c r="I123" s="51">
        <v>0</v>
      </c>
      <c r="J123" s="52">
        <f t="shared" ref="J123:J125" si="56">IFERROR(L123/G123*10,0)</f>
        <v>3.0441416255786757</v>
      </c>
      <c r="K123" s="53"/>
      <c r="L123" s="51">
        <v>29.111783899999999</v>
      </c>
      <c r="M123" s="54"/>
      <c r="N123" s="54"/>
      <c r="O123" s="55">
        <f>I123+L123</f>
        <v>29.111783899999999</v>
      </c>
      <c r="P123" s="55">
        <f>IFERROR(O123/G123*10,0)</f>
        <v>3.0441416255786757</v>
      </c>
    </row>
    <row r="124" spans="1:17" ht="18" customHeight="1" x14ac:dyDescent="0.2">
      <c r="A124" s="46"/>
      <c r="B124" s="46" t="s">
        <v>47</v>
      </c>
      <c r="C124" s="47"/>
      <c r="D124" s="48"/>
      <c r="E124" s="49"/>
      <c r="F124" s="50"/>
      <c r="G124" s="51">
        <v>0</v>
      </c>
      <c r="H124" s="51"/>
      <c r="I124" s="51">
        <v>0</v>
      </c>
      <c r="J124" s="52">
        <f t="shared" si="56"/>
        <v>0</v>
      </c>
      <c r="K124" s="53"/>
      <c r="L124" s="51">
        <v>-8.83718E-2</v>
      </c>
      <c r="M124" s="54"/>
      <c r="N124" s="54"/>
      <c r="O124" s="55">
        <f>I124+L124</f>
        <v>-8.83718E-2</v>
      </c>
      <c r="P124" s="55"/>
      <c r="Q124" s="73"/>
    </row>
    <row r="125" spans="1:17" ht="18" customHeight="1" x14ac:dyDescent="0.2">
      <c r="A125" s="46"/>
      <c r="B125" s="46" t="s">
        <v>99</v>
      </c>
      <c r="C125" s="57">
        <f>C123+C124</f>
        <v>440</v>
      </c>
      <c r="D125" s="58"/>
      <c r="E125" s="59"/>
      <c r="F125" s="57">
        <f>F123+F124</f>
        <v>16.6144</v>
      </c>
      <c r="G125" s="51">
        <f>SUM(G123,G124)</f>
        <v>95.632159999999999</v>
      </c>
      <c r="H125" s="60"/>
      <c r="I125" s="51">
        <f>SUM(I123,I124)</f>
        <v>0</v>
      </c>
      <c r="J125" s="61">
        <f t="shared" si="56"/>
        <v>3.0349008220665512</v>
      </c>
      <c r="K125" s="53"/>
      <c r="L125" s="51">
        <f>SUM(L123,L124)</f>
        <v>29.023412099999998</v>
      </c>
      <c r="M125" s="54"/>
      <c r="N125" s="54"/>
      <c r="O125" s="62">
        <f>I125+L125</f>
        <v>29.023412099999998</v>
      </c>
      <c r="P125" s="62">
        <f>IFERROR(O125/G125*10,0)</f>
        <v>3.0349008220665512</v>
      </c>
    </row>
    <row r="126" spans="1:17" ht="18" customHeight="1" x14ac:dyDescent="0.2">
      <c r="A126" s="46"/>
      <c r="B126" s="46">
        <v>0</v>
      </c>
      <c r="C126" s="47"/>
      <c r="D126" s="48"/>
      <c r="E126" s="49"/>
      <c r="F126" s="47"/>
      <c r="G126" s="51">
        <v>0</v>
      </c>
      <c r="H126" s="60"/>
      <c r="I126" s="51">
        <v>0</v>
      </c>
      <c r="J126" s="52"/>
      <c r="K126" s="53"/>
      <c r="L126" s="51">
        <v>0</v>
      </c>
      <c r="M126" s="54"/>
      <c r="N126" s="54"/>
      <c r="O126" s="55"/>
      <c r="P126" s="55"/>
    </row>
    <row r="127" spans="1:17" ht="18" customHeight="1" x14ac:dyDescent="0.2">
      <c r="A127" s="65" t="s">
        <v>100</v>
      </c>
      <c r="B127" s="46" t="s">
        <v>101</v>
      </c>
      <c r="C127" s="47"/>
      <c r="D127" s="48"/>
      <c r="E127" s="49"/>
      <c r="F127" s="50"/>
      <c r="G127" s="51">
        <v>0</v>
      </c>
      <c r="H127" s="53"/>
      <c r="I127" s="51">
        <v>0</v>
      </c>
      <c r="J127" s="52"/>
      <c r="K127" s="53"/>
      <c r="L127" s="51">
        <v>0</v>
      </c>
      <c r="M127" s="54"/>
      <c r="N127" s="54"/>
      <c r="O127" s="55"/>
      <c r="P127" s="55"/>
    </row>
    <row r="128" spans="1:17" ht="18" customHeight="1" x14ac:dyDescent="0.2">
      <c r="A128" s="45">
        <v>1</v>
      </c>
      <c r="B128" s="46" t="s">
        <v>102</v>
      </c>
      <c r="C128" s="47">
        <v>200</v>
      </c>
      <c r="D128" s="48">
        <v>1</v>
      </c>
      <c r="E128" s="49">
        <f t="shared" ref="E128:E130" si="57">$E$12</f>
        <v>0.37759999999999999</v>
      </c>
      <c r="F128" s="50">
        <f t="shared" ref="F128:F130" si="58">C128*D128*E128</f>
        <v>75.52</v>
      </c>
      <c r="G128" s="51">
        <v>496.754616</v>
      </c>
      <c r="H128" s="51"/>
      <c r="I128" s="51">
        <v>0</v>
      </c>
      <c r="J128" s="52">
        <f t="shared" ref="J128:J133" si="59">IFERROR(L128/G128*10,0)</f>
        <v>3.4300280180989802</v>
      </c>
      <c r="K128" s="53"/>
      <c r="L128" s="51">
        <v>170.3882251</v>
      </c>
      <c r="M128" s="54"/>
      <c r="N128" s="54"/>
      <c r="O128" s="55">
        <f>I128+L128</f>
        <v>170.3882251</v>
      </c>
      <c r="P128" s="55">
        <f t="shared" ref="P128:P131" si="60">IFERROR(O128/G128*10,0)</f>
        <v>3.4300280180989802</v>
      </c>
    </row>
    <row r="129" spans="1:16" ht="18" customHeight="1" x14ac:dyDescent="0.2">
      <c r="A129" s="45">
        <v>2</v>
      </c>
      <c r="B129" s="46" t="s">
        <v>103</v>
      </c>
      <c r="C129" s="47">
        <v>440</v>
      </c>
      <c r="D129" s="48">
        <v>0.28409999999999996</v>
      </c>
      <c r="E129" s="49">
        <f t="shared" si="57"/>
        <v>0.37759999999999999</v>
      </c>
      <c r="F129" s="50">
        <f t="shared" si="58"/>
        <v>47.201510399999997</v>
      </c>
      <c r="G129" s="51">
        <v>180.406195</v>
      </c>
      <c r="H129" s="51"/>
      <c r="I129" s="51">
        <v>0</v>
      </c>
      <c r="J129" s="52">
        <f t="shared" si="59"/>
        <v>3.4313814500660578</v>
      </c>
      <c r="K129" s="53"/>
      <c r="L129" s="51">
        <v>61.904247099999999</v>
      </c>
      <c r="M129" s="54"/>
      <c r="N129" s="54"/>
      <c r="O129" s="55">
        <f>I129+L129</f>
        <v>61.904247099999999</v>
      </c>
      <c r="P129" s="55">
        <f t="shared" si="60"/>
        <v>3.4313814500660578</v>
      </c>
    </row>
    <row r="130" spans="1:16" ht="18" customHeight="1" x14ac:dyDescent="0.2">
      <c r="A130" s="45">
        <v>3</v>
      </c>
      <c r="B130" s="46" t="s">
        <v>104</v>
      </c>
      <c r="C130" s="47">
        <v>440</v>
      </c>
      <c r="D130" s="48">
        <v>0.19940000000000002</v>
      </c>
      <c r="E130" s="49">
        <f t="shared" si="57"/>
        <v>0.37759999999999999</v>
      </c>
      <c r="F130" s="50">
        <f t="shared" si="58"/>
        <v>33.129113600000004</v>
      </c>
      <c r="G130" s="51">
        <v>252.72144499999999</v>
      </c>
      <c r="H130" s="51"/>
      <c r="I130" s="51">
        <v>0</v>
      </c>
      <c r="J130" s="52">
        <f t="shared" si="59"/>
        <v>4.0200410811991043</v>
      </c>
      <c r="K130" s="53"/>
      <c r="L130" s="51">
        <v>101.5950591</v>
      </c>
      <c r="M130" s="54"/>
      <c r="N130" s="54"/>
      <c r="O130" s="55">
        <f>I130+L130</f>
        <v>101.5950591</v>
      </c>
      <c r="P130" s="55">
        <f t="shared" si="60"/>
        <v>4.0200410811991043</v>
      </c>
    </row>
    <row r="131" spans="1:16" s="63" customFormat="1" ht="18" customHeight="1" x14ac:dyDescent="0.2">
      <c r="A131" s="46"/>
      <c r="B131" s="46" t="s">
        <v>105</v>
      </c>
      <c r="C131" s="57">
        <f>SUM(C128:C130)</f>
        <v>1080</v>
      </c>
      <c r="D131" s="58"/>
      <c r="E131" s="59"/>
      <c r="F131" s="57">
        <f>SUM(F128:F130)</f>
        <v>155.85062400000001</v>
      </c>
      <c r="G131" s="51">
        <v>0</v>
      </c>
      <c r="H131" s="60"/>
      <c r="I131" s="51">
        <v>0</v>
      </c>
      <c r="J131" s="61">
        <f t="shared" si="59"/>
        <v>0</v>
      </c>
      <c r="K131" s="53"/>
      <c r="L131" s="51">
        <v>0</v>
      </c>
      <c r="M131" s="54"/>
      <c r="N131" s="54"/>
      <c r="O131" s="62">
        <f>I131+L131</f>
        <v>0</v>
      </c>
      <c r="P131" s="62">
        <f t="shared" si="60"/>
        <v>0</v>
      </c>
    </row>
    <row r="132" spans="1:16" ht="18" customHeight="1" x14ac:dyDescent="0.2">
      <c r="A132" s="46"/>
      <c r="B132" s="46" t="s">
        <v>46</v>
      </c>
      <c r="C132" s="47"/>
      <c r="D132" s="48"/>
      <c r="E132" s="49"/>
      <c r="F132" s="50"/>
      <c r="G132" s="51">
        <f>SUM(G128:G131)</f>
        <v>929.88225599999998</v>
      </c>
      <c r="H132" s="51"/>
      <c r="I132" s="51">
        <f>SUM(I128:I131)</f>
        <v>0</v>
      </c>
      <c r="J132" s="52">
        <f t="shared" si="59"/>
        <v>3.5906431071849592</v>
      </c>
      <c r="K132" s="53"/>
      <c r="L132" s="51">
        <f>SUM(L128:L131)</f>
        <v>333.88753129999998</v>
      </c>
      <c r="M132" s="54"/>
      <c r="N132" s="54"/>
      <c r="O132" s="55">
        <f>SUM(I132:L132)</f>
        <v>337.47817440718495</v>
      </c>
      <c r="P132" s="55"/>
    </row>
    <row r="133" spans="1:16" ht="18" customHeight="1" x14ac:dyDescent="0.2">
      <c r="A133" s="46"/>
      <c r="B133" s="46" t="s">
        <v>47</v>
      </c>
      <c r="C133" s="57">
        <f>C131+C132</f>
        <v>1080</v>
      </c>
      <c r="D133" s="58"/>
      <c r="E133" s="59"/>
      <c r="F133" s="57">
        <f>F131+F132</f>
        <v>155.85062400000001</v>
      </c>
      <c r="G133" s="51">
        <v>0</v>
      </c>
      <c r="H133" s="60"/>
      <c r="I133" s="51">
        <v>0</v>
      </c>
      <c r="J133" s="61">
        <f t="shared" si="59"/>
        <v>0</v>
      </c>
      <c r="K133" s="53"/>
      <c r="L133" s="51">
        <v>-0.52067850000000004</v>
      </c>
      <c r="M133" s="54"/>
      <c r="N133" s="54"/>
      <c r="O133" s="55">
        <f t="shared" ref="O133:O134" si="61">SUM(I133:L133)</f>
        <v>-0.52067850000000004</v>
      </c>
      <c r="P133" s="62">
        <f t="shared" ref="P133:P140" si="62">IFERROR(O133/G133*10,0)</f>
        <v>0</v>
      </c>
    </row>
    <row r="134" spans="1:16" ht="18" customHeight="1" x14ac:dyDescent="0.2">
      <c r="A134" s="46"/>
      <c r="B134" s="46" t="s">
        <v>48</v>
      </c>
      <c r="C134" s="47"/>
      <c r="D134" s="48"/>
      <c r="E134" s="49"/>
      <c r="F134" s="50"/>
      <c r="G134" s="51">
        <f>G132+G133</f>
        <v>929.88225599999998</v>
      </c>
      <c r="H134" s="60"/>
      <c r="I134" s="51">
        <f>I132+I133</f>
        <v>0</v>
      </c>
      <c r="J134" s="52"/>
      <c r="K134" s="53"/>
      <c r="L134" s="51">
        <f>L132+L133</f>
        <v>333.3668528</v>
      </c>
      <c r="M134" s="54"/>
      <c r="N134" s="54"/>
      <c r="O134" s="55">
        <f t="shared" si="61"/>
        <v>333.3668528</v>
      </c>
      <c r="P134" s="55"/>
    </row>
    <row r="135" spans="1:16" ht="18" customHeight="1" x14ac:dyDescent="0.2">
      <c r="A135" s="65" t="s">
        <v>106</v>
      </c>
      <c r="B135" s="46">
        <v>0</v>
      </c>
      <c r="C135" s="47"/>
      <c r="D135" s="48"/>
      <c r="E135" s="49"/>
      <c r="F135" s="50"/>
      <c r="G135" s="51">
        <v>0</v>
      </c>
      <c r="H135" s="60"/>
      <c r="I135" s="51">
        <v>0</v>
      </c>
      <c r="J135" s="52"/>
      <c r="K135" s="53"/>
      <c r="L135" s="51">
        <v>0</v>
      </c>
      <c r="M135" s="54"/>
      <c r="N135" s="54"/>
      <c r="O135" s="55"/>
      <c r="P135" s="55"/>
    </row>
    <row r="136" spans="1:16" ht="18" customHeight="1" x14ac:dyDescent="0.2">
      <c r="A136" s="74"/>
      <c r="B136" s="46" t="s">
        <v>107</v>
      </c>
      <c r="C136" s="47">
        <v>1000</v>
      </c>
      <c r="D136" s="48">
        <v>7.4999999999999997E-2</v>
      </c>
      <c r="E136" s="49">
        <f t="shared" ref="E136:E137" si="63">$E$12</f>
        <v>0.37759999999999999</v>
      </c>
      <c r="F136" s="50">
        <f t="shared" ref="F136:F137" si="64">C136*D136*E136</f>
        <v>28.32</v>
      </c>
      <c r="G136" s="51">
        <v>0</v>
      </c>
      <c r="H136" s="51">
        <v>17.1300752</v>
      </c>
      <c r="I136" s="51">
        <v>0</v>
      </c>
      <c r="J136" s="52">
        <f t="shared" ref="J136:J142" si="65">IFERROR(L136/G136*10,0)</f>
        <v>0</v>
      </c>
      <c r="K136" s="53"/>
      <c r="L136" s="51">
        <v>0</v>
      </c>
      <c r="M136" s="54"/>
      <c r="N136" s="54"/>
      <c r="O136" s="55">
        <f t="shared" ref="O136:O138" si="66">I136+L136</f>
        <v>0</v>
      </c>
      <c r="P136" s="55">
        <f t="shared" si="62"/>
        <v>0</v>
      </c>
    </row>
    <row r="137" spans="1:16" ht="18" customHeight="1" x14ac:dyDescent="0.2">
      <c r="A137" s="74"/>
      <c r="B137" s="46" t="s">
        <v>108</v>
      </c>
      <c r="C137" s="47">
        <v>400</v>
      </c>
      <c r="D137" s="48">
        <v>8.3599999999999994E-2</v>
      </c>
      <c r="E137" s="49">
        <f t="shared" si="63"/>
        <v>0.37759999999999999</v>
      </c>
      <c r="F137" s="50">
        <f t="shared" si="64"/>
        <v>12.626943999999998</v>
      </c>
      <c r="G137" s="51">
        <v>90.705965000000006</v>
      </c>
      <c r="H137" s="51">
        <v>9.1849194000000001</v>
      </c>
      <c r="I137" s="51">
        <v>16.507922199999999</v>
      </c>
      <c r="J137" s="52">
        <f t="shared" si="65"/>
        <v>2.2018061325955793</v>
      </c>
      <c r="K137" s="53"/>
      <c r="L137" s="51">
        <v>19.971695</v>
      </c>
      <c r="M137" s="54"/>
      <c r="N137" s="54"/>
      <c r="O137" s="55">
        <f t="shared" si="66"/>
        <v>36.4796172</v>
      </c>
      <c r="P137" s="55">
        <f t="shared" si="62"/>
        <v>4.021744016504317</v>
      </c>
    </row>
    <row r="138" spans="1:16" ht="18" customHeight="1" x14ac:dyDescent="0.2">
      <c r="A138" s="75"/>
      <c r="B138" s="46" t="s">
        <v>109</v>
      </c>
      <c r="C138" s="57">
        <f>SUM(C136:C137)</f>
        <v>1400</v>
      </c>
      <c r="D138" s="58"/>
      <c r="E138" s="59"/>
      <c r="F138" s="57">
        <f>SUM(F136:F137)</f>
        <v>40.946944000000002</v>
      </c>
      <c r="G138" s="51">
        <v>36.599949000000002</v>
      </c>
      <c r="H138" s="60"/>
      <c r="I138" s="51">
        <v>10.6685382</v>
      </c>
      <c r="J138" s="61">
        <f t="shared" si="65"/>
        <v>2.9879277973857281</v>
      </c>
      <c r="K138" s="53"/>
      <c r="L138" s="51">
        <v>10.935800499999999</v>
      </c>
      <c r="M138" s="54"/>
      <c r="N138" s="54"/>
      <c r="O138" s="62">
        <f t="shared" si="66"/>
        <v>21.6043387</v>
      </c>
      <c r="P138" s="62">
        <f t="shared" si="62"/>
        <v>5.902833006679872</v>
      </c>
    </row>
    <row r="139" spans="1:16" ht="18" customHeight="1" x14ac:dyDescent="0.2">
      <c r="A139" s="74"/>
      <c r="B139" s="46" t="s">
        <v>46</v>
      </c>
      <c r="C139" s="47"/>
      <c r="D139" s="76"/>
      <c r="E139" s="77"/>
      <c r="F139" s="51">
        <v>0</v>
      </c>
      <c r="G139" s="51">
        <f>SUM(G136+G137+G138)</f>
        <v>127.305914</v>
      </c>
      <c r="H139" s="51">
        <v>0</v>
      </c>
      <c r="I139" s="51">
        <f>SUM(I136+I137+I138)</f>
        <v>27.1764604</v>
      </c>
      <c r="J139" s="52">
        <f t="shared" si="65"/>
        <v>2.4278130158195164</v>
      </c>
      <c r="K139" s="53"/>
      <c r="L139" s="51">
        <f>SUM(L136+L137+L138)</f>
        <v>30.9074955</v>
      </c>
      <c r="M139" s="54"/>
      <c r="N139" s="54"/>
      <c r="O139" s="55">
        <f>I139+L139</f>
        <v>58.083955899999999</v>
      </c>
      <c r="P139" s="55">
        <f t="shared" si="62"/>
        <v>4.5625496942742192</v>
      </c>
    </row>
    <row r="140" spans="1:16" s="63" customFormat="1" ht="18" customHeight="1" x14ac:dyDescent="0.2">
      <c r="A140" s="74"/>
      <c r="B140" s="46" t="s">
        <v>108</v>
      </c>
      <c r="C140" s="57"/>
      <c r="D140" s="78"/>
      <c r="E140" s="79"/>
      <c r="F140" s="51">
        <v>0</v>
      </c>
      <c r="G140" s="51">
        <v>0</v>
      </c>
      <c r="H140" s="51">
        <v>0</v>
      </c>
      <c r="I140" s="51">
        <v>0</v>
      </c>
      <c r="J140" s="52">
        <f t="shared" si="65"/>
        <v>0</v>
      </c>
      <c r="K140" s="53"/>
      <c r="L140" s="51">
        <v>-0.26889819999999998</v>
      </c>
      <c r="M140" s="54"/>
      <c r="N140" s="54"/>
      <c r="O140" s="55">
        <f>I140+L140</f>
        <v>-0.26889819999999998</v>
      </c>
      <c r="P140" s="55">
        <f t="shared" si="62"/>
        <v>0</v>
      </c>
    </row>
    <row r="141" spans="1:16" ht="18" customHeight="1" x14ac:dyDescent="0.2">
      <c r="A141" s="75"/>
      <c r="B141" s="46" t="s">
        <v>109</v>
      </c>
      <c r="C141" s="57">
        <f>C139+C140</f>
        <v>0</v>
      </c>
      <c r="D141" s="78"/>
      <c r="E141" s="79"/>
      <c r="F141" s="50">
        <f>F139+F140</f>
        <v>0</v>
      </c>
      <c r="G141" s="51">
        <v>0</v>
      </c>
      <c r="H141" s="51"/>
      <c r="I141" s="51">
        <v>0</v>
      </c>
      <c r="J141" s="52"/>
      <c r="K141" s="53"/>
      <c r="L141" s="51">
        <v>-0.12161660000000001</v>
      </c>
      <c r="M141" s="54"/>
      <c r="N141" s="54"/>
      <c r="O141" s="55">
        <f>SUM(O139:O140)</f>
        <v>57.815057699999997</v>
      </c>
      <c r="P141" s="55"/>
    </row>
    <row r="142" spans="1:16" ht="18" customHeight="1" x14ac:dyDescent="0.2">
      <c r="A142" s="74"/>
      <c r="B142" s="46" t="s">
        <v>47</v>
      </c>
      <c r="C142" s="57">
        <f>C138+C141</f>
        <v>1400</v>
      </c>
      <c r="D142" s="58"/>
      <c r="E142" s="59"/>
      <c r="F142" s="57">
        <f>F138+F141</f>
        <v>40.946944000000002</v>
      </c>
      <c r="G142" s="51">
        <v>0</v>
      </c>
      <c r="H142" s="60"/>
      <c r="I142" s="51">
        <v>0</v>
      </c>
      <c r="J142" s="61">
        <f t="shared" si="65"/>
        <v>0</v>
      </c>
      <c r="K142" s="53"/>
      <c r="L142" s="51">
        <v>-0.3905148</v>
      </c>
      <c r="M142" s="54"/>
      <c r="N142" s="54"/>
      <c r="O142" s="62">
        <f t="shared" ref="O142:O147" si="67">I142+L142</f>
        <v>-0.3905148</v>
      </c>
      <c r="P142" s="62">
        <f>IFERROR(O142/G142*10,0)</f>
        <v>0</v>
      </c>
    </row>
    <row r="143" spans="1:16" ht="18" customHeight="1" x14ac:dyDescent="0.2">
      <c r="A143" s="74"/>
      <c r="B143" s="46" t="s">
        <v>48</v>
      </c>
      <c r="C143" s="57"/>
      <c r="D143" s="58"/>
      <c r="E143" s="59"/>
      <c r="F143" s="57"/>
      <c r="G143" s="51">
        <f>G139+G142</f>
        <v>127.305914</v>
      </c>
      <c r="H143" s="60"/>
      <c r="I143" s="51">
        <f>I139+I142</f>
        <v>27.1764604</v>
      </c>
      <c r="J143" s="52"/>
      <c r="K143" s="53"/>
      <c r="L143" s="51">
        <f>L139+L142</f>
        <v>30.516980700000001</v>
      </c>
      <c r="M143" s="54"/>
      <c r="N143" s="54"/>
      <c r="O143" s="62">
        <f t="shared" si="67"/>
        <v>57.693441100000001</v>
      </c>
      <c r="P143" s="55"/>
    </row>
    <row r="144" spans="1:16" s="63" customFormat="1" ht="18" customHeight="1" x14ac:dyDescent="0.2">
      <c r="A144" s="65" t="s">
        <v>110</v>
      </c>
      <c r="B144" s="46">
        <v>0</v>
      </c>
      <c r="C144" s="57">
        <v>1020</v>
      </c>
      <c r="D144" s="58">
        <v>1.4699999999999998E-2</v>
      </c>
      <c r="E144" s="59">
        <f t="shared" ref="E144" si="68">$E$12</f>
        <v>0.37759999999999999</v>
      </c>
      <c r="F144" s="57">
        <f t="shared" ref="F144" si="69">C144*D144*E144</f>
        <v>5.6617343999999994</v>
      </c>
      <c r="G144" s="51">
        <v>0</v>
      </c>
      <c r="H144" s="51">
        <v>0</v>
      </c>
      <c r="I144" s="51">
        <v>0</v>
      </c>
      <c r="J144" s="52">
        <f t="shared" ref="J144:J146" si="70">IFERROR(L144/G144*10,0)</f>
        <v>0</v>
      </c>
      <c r="K144" s="53"/>
      <c r="L144" s="51">
        <v>0</v>
      </c>
      <c r="M144" s="54"/>
      <c r="N144" s="54"/>
      <c r="O144" s="62">
        <f t="shared" si="67"/>
        <v>0</v>
      </c>
      <c r="P144" s="62">
        <f>IFERROR(O144/G144*10,0)</f>
        <v>0</v>
      </c>
    </row>
    <row r="145" spans="1:18" ht="18" customHeight="1" x14ac:dyDescent="0.2">
      <c r="A145" s="46"/>
      <c r="B145" s="46" t="s">
        <v>111</v>
      </c>
      <c r="C145" s="47"/>
      <c r="D145" s="48"/>
      <c r="E145" s="49"/>
      <c r="F145" s="50"/>
      <c r="G145" s="51">
        <v>6.8396850000000002</v>
      </c>
      <c r="H145" s="51">
        <v>0</v>
      </c>
      <c r="I145" s="51">
        <v>0</v>
      </c>
      <c r="J145" s="52">
        <f t="shared" si="70"/>
        <v>2.2700001535158414</v>
      </c>
      <c r="K145" s="53"/>
      <c r="L145" s="51">
        <v>1.5526085999999999</v>
      </c>
      <c r="M145" s="54"/>
      <c r="N145" s="54"/>
      <c r="O145" s="62">
        <f t="shared" si="67"/>
        <v>1.5526085999999999</v>
      </c>
      <c r="P145" s="55"/>
    </row>
    <row r="146" spans="1:18" s="63" customFormat="1" ht="18" customHeight="1" x14ac:dyDescent="0.2">
      <c r="A146" s="80"/>
      <c r="B146" s="46" t="s">
        <v>47</v>
      </c>
      <c r="C146" s="57">
        <f>C144+C145</f>
        <v>1020</v>
      </c>
      <c r="D146" s="58"/>
      <c r="E146" s="59"/>
      <c r="F146" s="57">
        <f>F144+F145</f>
        <v>5.6617343999999994</v>
      </c>
      <c r="G146" s="51">
        <v>0</v>
      </c>
      <c r="H146" s="60"/>
      <c r="I146" s="51">
        <v>0</v>
      </c>
      <c r="J146" s="61">
        <f t="shared" si="70"/>
        <v>0</v>
      </c>
      <c r="K146" s="53"/>
      <c r="L146" s="51">
        <v>5.5170000000000002E-3</v>
      </c>
      <c r="M146" s="54"/>
      <c r="N146" s="54"/>
      <c r="O146" s="62">
        <f t="shared" si="67"/>
        <v>5.5170000000000002E-3</v>
      </c>
      <c r="P146" s="62">
        <f>IFERROR(O146/G146*10,0)</f>
        <v>0</v>
      </c>
    </row>
    <row r="147" spans="1:18" s="63" customFormat="1" ht="18" customHeight="1" x14ac:dyDescent="0.2">
      <c r="A147" s="80"/>
      <c r="B147" s="46" t="s">
        <v>48</v>
      </c>
      <c r="C147" s="57"/>
      <c r="D147" s="58"/>
      <c r="E147" s="59"/>
      <c r="F147" s="70"/>
      <c r="G147" s="51">
        <f>SUM(G145+G146)</f>
        <v>6.8396850000000002</v>
      </c>
      <c r="H147" s="60"/>
      <c r="I147" s="51">
        <f>SUM(I145+I146)</f>
        <v>0</v>
      </c>
      <c r="J147" s="52"/>
      <c r="K147" s="53"/>
      <c r="L147" s="51">
        <f>SUM(L145+L146)</f>
        <v>1.5581255999999999</v>
      </c>
      <c r="M147" s="54"/>
      <c r="N147" s="54"/>
      <c r="O147" s="62">
        <f t="shared" si="67"/>
        <v>1.5581255999999999</v>
      </c>
      <c r="P147" s="55"/>
    </row>
    <row r="148" spans="1:18" s="83" customFormat="1" ht="18" customHeight="1" x14ac:dyDescent="0.2">
      <c r="A148" s="81" t="s">
        <v>112</v>
      </c>
      <c r="B148" s="46">
        <v>0</v>
      </c>
      <c r="C148" s="57"/>
      <c r="D148" s="58"/>
      <c r="E148" s="59"/>
      <c r="F148" s="70"/>
      <c r="G148" s="51">
        <v>0</v>
      </c>
      <c r="H148" s="54"/>
      <c r="I148" s="51">
        <v>0</v>
      </c>
      <c r="J148" s="62"/>
      <c r="K148" s="82"/>
      <c r="L148" s="51">
        <v>0</v>
      </c>
      <c r="M148" s="54"/>
      <c r="N148" s="54"/>
      <c r="O148" s="55"/>
      <c r="P148" s="55"/>
      <c r="R148" s="84"/>
    </row>
    <row r="149" spans="1:18" s="83" customFormat="1" ht="18" customHeight="1" x14ac:dyDescent="0.2">
      <c r="A149" s="85">
        <v>1</v>
      </c>
      <c r="B149" s="46" t="s">
        <v>113</v>
      </c>
      <c r="C149" s="57"/>
      <c r="D149" s="58"/>
      <c r="E149" s="59"/>
      <c r="F149" s="70"/>
      <c r="G149" s="51">
        <v>0</v>
      </c>
      <c r="H149" s="54"/>
      <c r="I149" s="51">
        <v>0</v>
      </c>
      <c r="J149" s="62"/>
      <c r="K149" s="82"/>
      <c r="L149" s="51">
        <v>0</v>
      </c>
      <c r="M149" s="54"/>
      <c r="N149" s="54"/>
      <c r="O149" s="55"/>
      <c r="P149" s="55"/>
    </row>
    <row r="150" spans="1:18" s="83" customFormat="1" ht="18" customHeight="1" x14ac:dyDescent="0.2">
      <c r="A150" s="85"/>
      <c r="B150" s="46" t="s">
        <v>114</v>
      </c>
      <c r="C150" s="57"/>
      <c r="D150" s="58"/>
      <c r="E150" s="59"/>
      <c r="F150" s="70"/>
      <c r="G150" s="51">
        <v>2884.5571115297003</v>
      </c>
      <c r="H150" s="54"/>
      <c r="I150" s="51">
        <v>176.73170999999999</v>
      </c>
      <c r="J150" s="86"/>
      <c r="K150" s="82"/>
      <c r="L150" s="51">
        <v>1092.8540996005001</v>
      </c>
      <c r="M150" s="54"/>
      <c r="N150" s="54"/>
      <c r="O150" s="55"/>
      <c r="P150" s="55"/>
    </row>
    <row r="151" spans="1:18" s="83" customFormat="1" ht="18" customHeight="1" x14ac:dyDescent="0.2">
      <c r="A151" s="85"/>
      <c r="B151" s="46" t="s">
        <v>115</v>
      </c>
      <c r="C151" s="57"/>
      <c r="D151" s="58"/>
      <c r="E151" s="59"/>
      <c r="F151" s="70"/>
      <c r="G151" s="51">
        <v>2467.5069499994997</v>
      </c>
      <c r="H151" s="54"/>
      <c r="I151" s="51">
        <v>189.88209477429001</v>
      </c>
      <c r="J151" s="86"/>
      <c r="K151" s="82"/>
      <c r="L151" s="51">
        <v>1206.7907728863502</v>
      </c>
      <c r="M151" s="54"/>
      <c r="N151" s="54"/>
      <c r="O151" s="55"/>
      <c r="P151" s="55"/>
    </row>
    <row r="152" spans="1:18" s="83" customFormat="1" ht="18" customHeight="1" x14ac:dyDescent="0.2">
      <c r="A152" s="85"/>
      <c r="B152" s="46" t="s">
        <v>116</v>
      </c>
      <c r="C152" s="57"/>
      <c r="D152" s="58"/>
      <c r="E152" s="59"/>
      <c r="F152" s="70"/>
      <c r="G152" s="51">
        <v>1951.3659127425999</v>
      </c>
      <c r="H152" s="54"/>
      <c r="I152" s="51">
        <v>317.09301049641999</v>
      </c>
      <c r="J152" s="86"/>
      <c r="K152" s="82"/>
      <c r="L152" s="51">
        <v>740.48048890936013</v>
      </c>
      <c r="M152" s="54"/>
      <c r="N152" s="54"/>
      <c r="O152" s="55"/>
      <c r="P152" s="55"/>
    </row>
    <row r="153" spans="1:18" s="83" customFormat="1" ht="18" customHeight="1" x14ac:dyDescent="0.2">
      <c r="A153" s="85"/>
      <c r="B153" s="46" t="s">
        <v>117</v>
      </c>
      <c r="C153" s="57"/>
      <c r="D153" s="58"/>
      <c r="E153" s="59"/>
      <c r="F153" s="70"/>
      <c r="G153" s="51">
        <v>421.2542525504</v>
      </c>
      <c r="H153" s="54"/>
      <c r="I153" s="51">
        <v>80.20294900223999</v>
      </c>
      <c r="J153" s="86"/>
      <c r="K153" s="82"/>
      <c r="L153" s="51">
        <v>136.26417178239998</v>
      </c>
      <c r="M153" s="54"/>
      <c r="N153" s="54"/>
      <c r="O153" s="55"/>
      <c r="P153" s="55"/>
    </row>
    <row r="154" spans="1:18" s="83" customFormat="1" ht="18" customHeight="1" x14ac:dyDescent="0.2">
      <c r="A154" s="85"/>
      <c r="B154" s="46" t="s">
        <v>118</v>
      </c>
      <c r="C154" s="57"/>
      <c r="D154" s="58"/>
      <c r="E154" s="59"/>
      <c r="F154" s="70"/>
      <c r="G154" s="51">
        <v>10.36518102</v>
      </c>
      <c r="H154" s="54"/>
      <c r="I154" s="51">
        <v>0.80836328218999998</v>
      </c>
      <c r="J154" s="86"/>
      <c r="K154" s="82"/>
      <c r="L154" s="51">
        <v>6.5715247666799996</v>
      </c>
      <c r="M154" s="54"/>
      <c r="N154" s="54"/>
      <c r="O154" s="55"/>
      <c r="P154" s="55"/>
    </row>
    <row r="155" spans="1:18" s="83" customFormat="1" ht="18" customHeight="1" x14ac:dyDescent="0.2">
      <c r="A155" s="85"/>
      <c r="B155" s="46" t="s">
        <v>119</v>
      </c>
      <c r="C155" s="57"/>
      <c r="D155" s="58"/>
      <c r="E155" s="59"/>
      <c r="F155" s="70"/>
      <c r="G155" s="51">
        <v>2190.8997497984001</v>
      </c>
      <c r="H155" s="54"/>
      <c r="I155" s="51">
        <v>263.51183592732997</v>
      </c>
      <c r="J155" s="86"/>
      <c r="K155" s="82"/>
      <c r="L155" s="51">
        <v>714.31785677936989</v>
      </c>
      <c r="M155" s="54"/>
      <c r="N155" s="54"/>
      <c r="O155" s="55"/>
      <c r="P155" s="55"/>
    </row>
    <row r="156" spans="1:18" s="83" customFormat="1" ht="18" customHeight="1" x14ac:dyDescent="0.2">
      <c r="A156" s="85"/>
      <c r="B156" s="46" t="s">
        <v>120</v>
      </c>
      <c r="C156" s="57"/>
      <c r="D156" s="58"/>
      <c r="E156" s="59"/>
      <c r="F156" s="70"/>
      <c r="G156" s="51">
        <v>2670.7229097712002</v>
      </c>
      <c r="H156" s="54"/>
      <c r="I156" s="51">
        <v>419.03001111682005</v>
      </c>
      <c r="J156" s="86"/>
      <c r="K156" s="82"/>
      <c r="L156" s="51">
        <v>807.94159208119004</v>
      </c>
      <c r="M156" s="54"/>
      <c r="N156" s="54"/>
      <c r="O156" s="55"/>
      <c r="P156" s="55"/>
    </row>
    <row r="157" spans="1:18" s="83" customFormat="1" ht="18" customHeight="1" x14ac:dyDescent="0.2">
      <c r="A157" s="85"/>
      <c r="B157" s="46" t="s">
        <v>121</v>
      </c>
      <c r="C157" s="57"/>
      <c r="D157" s="58"/>
      <c r="E157" s="59"/>
      <c r="F157" s="70"/>
      <c r="G157" s="51">
        <v>0</v>
      </c>
      <c r="H157" s="54"/>
      <c r="I157" s="51">
        <v>0</v>
      </c>
      <c r="J157" s="86"/>
      <c r="K157" s="82"/>
      <c r="L157" s="51">
        <v>0</v>
      </c>
      <c r="M157" s="54"/>
      <c r="N157" s="54"/>
      <c r="O157" s="55"/>
      <c r="P157" s="55"/>
    </row>
    <row r="158" spans="1:18" s="83" customFormat="1" ht="18" customHeight="1" x14ac:dyDescent="0.2">
      <c r="A158" s="85"/>
      <c r="B158" s="46" t="s">
        <v>122</v>
      </c>
      <c r="C158" s="57"/>
      <c r="D158" s="58"/>
      <c r="E158" s="59"/>
      <c r="F158" s="70"/>
      <c r="G158" s="51">
        <v>285.62875324999999</v>
      </c>
      <c r="H158" s="54"/>
      <c r="I158" s="51">
        <v>26.313775031929996</v>
      </c>
      <c r="J158" s="86"/>
      <c r="K158" s="82"/>
      <c r="L158" s="51">
        <v>166.83685412100002</v>
      </c>
      <c r="M158" s="54"/>
      <c r="N158" s="54"/>
      <c r="O158" s="55"/>
      <c r="P158" s="55"/>
    </row>
    <row r="159" spans="1:18" s="83" customFormat="1" ht="18" customHeight="1" x14ac:dyDescent="0.2">
      <c r="A159" s="85"/>
      <c r="B159" s="46" t="s">
        <v>123</v>
      </c>
      <c r="C159" s="57"/>
      <c r="D159" s="58"/>
      <c r="E159" s="59"/>
      <c r="F159" s="70"/>
      <c r="G159" s="51">
        <v>2552.5104387850001</v>
      </c>
      <c r="H159" s="54"/>
      <c r="I159" s="51">
        <v>363.06611510745995</v>
      </c>
      <c r="J159" s="86"/>
      <c r="K159" s="82"/>
      <c r="L159" s="51">
        <v>846.3752321520841</v>
      </c>
      <c r="M159" s="54"/>
      <c r="N159" s="54"/>
      <c r="O159" s="55"/>
      <c r="P159" s="55"/>
    </row>
    <row r="160" spans="1:18" s="83" customFormat="1" ht="18" customHeight="1" x14ac:dyDescent="0.2">
      <c r="A160" s="85"/>
      <c r="B160" s="46" t="s">
        <v>124</v>
      </c>
      <c r="C160" s="57"/>
      <c r="D160" s="58"/>
      <c r="E160" s="59"/>
      <c r="F160" s="70"/>
      <c r="G160" s="51">
        <v>79.069518021299984</v>
      </c>
      <c r="H160" s="54"/>
      <c r="I160" s="51">
        <v>8.1080294253400016</v>
      </c>
      <c r="J160" s="86"/>
      <c r="K160" s="82"/>
      <c r="L160" s="51">
        <v>2.3720855742900002</v>
      </c>
      <c r="M160" s="54"/>
      <c r="N160" s="54"/>
      <c r="O160" s="55"/>
      <c r="P160" s="55"/>
    </row>
    <row r="161" spans="1:16" s="83" customFormat="1" ht="18" customHeight="1" x14ac:dyDescent="0.2">
      <c r="A161" s="85"/>
      <c r="B161" s="46" t="s">
        <v>125</v>
      </c>
      <c r="C161" s="57"/>
      <c r="D161" s="58"/>
      <c r="E161" s="59"/>
      <c r="F161" s="70"/>
      <c r="G161" s="51">
        <v>8.034512760000001E-2</v>
      </c>
      <c r="H161" s="54"/>
      <c r="I161" s="51">
        <v>0</v>
      </c>
      <c r="J161" s="62"/>
      <c r="K161" s="82"/>
      <c r="L161" s="51">
        <v>3.3423556260000001E-2</v>
      </c>
      <c r="M161" s="54"/>
      <c r="N161" s="54"/>
      <c r="O161" s="55"/>
      <c r="P161" s="55"/>
    </row>
    <row r="162" spans="1:16" s="83" customFormat="1" ht="18" customHeight="1" x14ac:dyDescent="0.2">
      <c r="A162" s="85"/>
      <c r="B162" s="46" t="s">
        <v>126</v>
      </c>
      <c r="C162" s="57"/>
      <c r="D162" s="58"/>
      <c r="E162" s="59"/>
      <c r="F162" s="70"/>
      <c r="G162" s="51">
        <v>3.1804621976000003</v>
      </c>
      <c r="H162" s="54"/>
      <c r="I162" s="51">
        <v>0</v>
      </c>
      <c r="J162" s="62"/>
      <c r="K162" s="82"/>
      <c r="L162" s="51">
        <v>1.32307233253</v>
      </c>
      <c r="M162" s="54"/>
      <c r="N162" s="54"/>
      <c r="O162" s="55"/>
      <c r="P162" s="55"/>
    </row>
    <row r="163" spans="1:16" s="83" customFormat="1" ht="18" customHeight="1" x14ac:dyDescent="0.2">
      <c r="A163" s="85"/>
      <c r="B163" s="46" t="s">
        <v>127</v>
      </c>
      <c r="C163" s="57"/>
      <c r="D163" s="58"/>
      <c r="E163" s="59"/>
      <c r="F163" s="70"/>
      <c r="G163" s="51">
        <v>0.29969131920000003</v>
      </c>
      <c r="H163" s="54"/>
      <c r="I163" s="51">
        <v>0</v>
      </c>
      <c r="J163" s="62"/>
      <c r="K163" s="82"/>
      <c r="L163" s="51">
        <v>0.12467164599000004</v>
      </c>
      <c r="M163" s="54"/>
      <c r="N163" s="54"/>
      <c r="O163" s="55"/>
      <c r="P163" s="55"/>
    </row>
    <row r="164" spans="1:16" s="83" customFormat="1" ht="18" customHeight="1" x14ac:dyDescent="0.2">
      <c r="A164" s="85"/>
      <c r="B164" s="46" t="s">
        <v>128</v>
      </c>
      <c r="C164" s="57"/>
      <c r="D164" s="58"/>
      <c r="E164" s="59"/>
      <c r="F164" s="70"/>
      <c r="G164" s="51">
        <v>0</v>
      </c>
      <c r="H164" s="54"/>
      <c r="I164" s="51">
        <v>0</v>
      </c>
      <c r="J164" s="62"/>
      <c r="K164" s="82"/>
      <c r="L164" s="51">
        <v>7.2868287</v>
      </c>
      <c r="M164" s="54"/>
      <c r="N164" s="54"/>
      <c r="O164" s="55"/>
      <c r="P164" s="55"/>
    </row>
    <row r="165" spans="1:16" s="63" customFormat="1" ht="18" customHeight="1" x14ac:dyDescent="0.2">
      <c r="A165" s="56"/>
      <c r="B165" s="46" t="s">
        <v>129</v>
      </c>
      <c r="C165" s="47">
        <v>1240</v>
      </c>
      <c r="D165" s="48">
        <v>1</v>
      </c>
      <c r="E165" s="49">
        <f t="shared" ref="E165:E174" si="71">$E$12</f>
        <v>0.37759999999999999</v>
      </c>
      <c r="F165" s="50">
        <f t="shared" ref="F165:F174" si="72">C165*D165*E165</f>
        <v>468.22399999999999</v>
      </c>
      <c r="G165" s="51">
        <v>15517.441276112502</v>
      </c>
      <c r="H165" s="53"/>
      <c r="I165" s="51">
        <f>SUM(I150:I164)</f>
        <v>1844.74789416402</v>
      </c>
      <c r="J165" s="52">
        <f t="shared" ref="J165:J180" si="73">IFERROR(L165/G165*10,0)</f>
        <v>3.6923437137204376</v>
      </c>
      <c r="K165" s="53"/>
      <c r="L165" s="51">
        <f>SUM(L150:L164)</f>
        <v>5729.5726748880043</v>
      </c>
      <c r="M165" s="54"/>
      <c r="N165" s="54"/>
      <c r="O165" s="55">
        <f>L165+I165</f>
        <v>7574.3205690520244</v>
      </c>
      <c r="P165" s="55">
        <f t="shared" ref="P165:P177" si="74">IFERROR(O165/G165*10,0)</f>
        <v>4.8811659308238582</v>
      </c>
    </row>
    <row r="166" spans="1:16" s="63" customFormat="1" ht="18" customHeight="1" x14ac:dyDescent="0.2">
      <c r="A166" s="56"/>
      <c r="B166" s="46" t="s">
        <v>47</v>
      </c>
      <c r="C166" s="47">
        <v>1500</v>
      </c>
      <c r="D166" s="48">
        <v>1</v>
      </c>
      <c r="E166" s="49">
        <f t="shared" si="71"/>
        <v>0.37759999999999999</v>
      </c>
      <c r="F166" s="50">
        <f t="shared" si="72"/>
        <v>566.4</v>
      </c>
      <c r="G166" s="51">
        <v>0</v>
      </c>
      <c r="H166" s="53"/>
      <c r="I166" s="51">
        <v>0</v>
      </c>
      <c r="J166" s="52">
        <f t="shared" si="73"/>
        <v>0</v>
      </c>
      <c r="K166" s="53"/>
      <c r="L166" s="51"/>
      <c r="M166" s="54"/>
      <c r="N166" s="54"/>
      <c r="O166" s="55">
        <f t="shared" ref="O166:O177" si="75">L166+I166</f>
        <v>0</v>
      </c>
      <c r="P166" s="55">
        <f t="shared" si="74"/>
        <v>0</v>
      </c>
    </row>
    <row r="167" spans="1:16" s="63" customFormat="1" ht="18" customHeight="1" x14ac:dyDescent="0.2">
      <c r="A167" s="56"/>
      <c r="B167" s="46" t="s">
        <v>48</v>
      </c>
      <c r="C167" s="47">
        <v>660</v>
      </c>
      <c r="D167" s="48">
        <v>1</v>
      </c>
      <c r="E167" s="49"/>
      <c r="F167" s="50"/>
      <c r="G167" s="51">
        <v>15517.441276112502</v>
      </c>
      <c r="H167" s="53"/>
      <c r="I167" s="51">
        <v>1844.7546247640203</v>
      </c>
      <c r="J167" s="52">
        <f t="shared" si="73"/>
        <v>3.6923437137204376</v>
      </c>
      <c r="K167" s="53"/>
      <c r="L167" s="51">
        <f>L165+L166</f>
        <v>5729.5726748880043</v>
      </c>
      <c r="M167" s="54"/>
      <c r="N167" s="54"/>
      <c r="O167" s="55">
        <f t="shared" si="75"/>
        <v>7574.3272996520245</v>
      </c>
      <c r="P167" s="55">
        <f t="shared" si="74"/>
        <v>4.8811702682657607</v>
      </c>
    </row>
    <row r="168" spans="1:16" s="63" customFormat="1" ht="18" customHeight="1" x14ac:dyDescent="0.2">
      <c r="A168" s="56"/>
      <c r="B168" s="46">
        <v>0</v>
      </c>
      <c r="C168" s="47">
        <v>660</v>
      </c>
      <c r="D168" s="48">
        <v>1</v>
      </c>
      <c r="E168" s="49">
        <f t="shared" si="71"/>
        <v>0.37759999999999999</v>
      </c>
      <c r="F168" s="50">
        <f t="shared" si="72"/>
        <v>249.21600000000001</v>
      </c>
      <c r="G168" s="51">
        <v>0</v>
      </c>
      <c r="H168" s="53"/>
      <c r="I168" s="51">
        <v>0</v>
      </c>
      <c r="J168" s="52">
        <f t="shared" si="73"/>
        <v>0</v>
      </c>
      <c r="K168" s="53"/>
      <c r="L168" s="51">
        <v>0</v>
      </c>
      <c r="M168" s="54"/>
      <c r="N168" s="54"/>
      <c r="O168" s="55">
        <f t="shared" si="75"/>
        <v>0</v>
      </c>
      <c r="P168" s="55">
        <f t="shared" si="74"/>
        <v>0</v>
      </c>
    </row>
    <row r="169" spans="1:16" s="63" customFormat="1" ht="18" customHeight="1" x14ac:dyDescent="0.2">
      <c r="A169" s="56"/>
      <c r="B169" s="46" t="s">
        <v>130</v>
      </c>
      <c r="C169" s="47">
        <v>1000</v>
      </c>
      <c r="D169" s="48">
        <v>1</v>
      </c>
      <c r="E169" s="49">
        <f t="shared" si="71"/>
        <v>0.37759999999999999</v>
      </c>
      <c r="F169" s="50">
        <f t="shared" si="72"/>
        <v>377.59999999999997</v>
      </c>
      <c r="G169" s="51">
        <v>-0.37906759999999995</v>
      </c>
      <c r="H169" s="53"/>
      <c r="I169" s="51">
        <v>0</v>
      </c>
      <c r="J169" s="52">
        <f t="shared" si="73"/>
        <v>1.3660000000000003</v>
      </c>
      <c r="K169" s="53"/>
      <c r="L169" s="51">
        <v>-5.1780634160000005E-2</v>
      </c>
      <c r="M169" s="54"/>
      <c r="N169" s="54"/>
      <c r="O169" s="55">
        <f t="shared" si="75"/>
        <v>-5.1780634160000005E-2</v>
      </c>
      <c r="P169" s="55">
        <f t="shared" si="74"/>
        <v>1.3660000000000003</v>
      </c>
    </row>
    <row r="170" spans="1:16" s="63" customFormat="1" ht="18" customHeight="1" x14ac:dyDescent="0.2">
      <c r="A170" s="56"/>
      <c r="B170" s="46" t="s">
        <v>47</v>
      </c>
      <c r="C170" s="47">
        <v>1320</v>
      </c>
      <c r="D170" s="48">
        <v>1</v>
      </c>
      <c r="E170" s="87">
        <f t="shared" si="71"/>
        <v>0.37759999999999999</v>
      </c>
      <c r="F170" s="88">
        <f t="shared" si="72"/>
        <v>498.43200000000002</v>
      </c>
      <c r="G170" s="51">
        <v>0</v>
      </c>
      <c r="H170" s="53"/>
      <c r="I170" s="51">
        <v>0</v>
      </c>
      <c r="J170" s="52">
        <f t="shared" si="73"/>
        <v>0</v>
      </c>
      <c r="K170" s="53"/>
      <c r="L170" s="51">
        <v>0</v>
      </c>
      <c r="M170" s="54"/>
      <c r="N170" s="54"/>
      <c r="O170" s="55">
        <f t="shared" si="75"/>
        <v>0</v>
      </c>
      <c r="P170" s="55">
        <f t="shared" si="74"/>
        <v>0</v>
      </c>
    </row>
    <row r="171" spans="1:16" s="63" customFormat="1" ht="18" customHeight="1" x14ac:dyDescent="0.2">
      <c r="A171" s="56"/>
      <c r="B171" s="46" t="s">
        <v>48</v>
      </c>
      <c r="C171" s="47">
        <v>270.5</v>
      </c>
      <c r="D171" s="48">
        <v>1</v>
      </c>
      <c r="E171" s="87">
        <f t="shared" si="71"/>
        <v>0.37759999999999999</v>
      </c>
      <c r="F171" s="88">
        <f t="shared" si="72"/>
        <v>102.1408</v>
      </c>
      <c r="G171" s="51">
        <f>G169+G170</f>
        <v>-0.37906759999999995</v>
      </c>
      <c r="H171" s="53"/>
      <c r="I171" s="51">
        <f>I169+I170</f>
        <v>0</v>
      </c>
      <c r="J171" s="52">
        <f t="shared" si="73"/>
        <v>1.3660000000000003</v>
      </c>
      <c r="K171" s="53"/>
      <c r="L171" s="51">
        <f>L169+L170</f>
        <v>-5.1780634160000005E-2</v>
      </c>
      <c r="M171" s="54"/>
      <c r="N171" s="54"/>
      <c r="O171" s="55">
        <f t="shared" si="75"/>
        <v>-5.1780634160000005E-2</v>
      </c>
      <c r="P171" s="55">
        <f t="shared" si="74"/>
        <v>1.3660000000000003</v>
      </c>
    </row>
    <row r="172" spans="1:16" s="63" customFormat="1" ht="18" customHeight="1" x14ac:dyDescent="0.2">
      <c r="A172" s="56"/>
      <c r="B172" s="46">
        <v>0</v>
      </c>
      <c r="C172" s="47">
        <v>1200</v>
      </c>
      <c r="D172" s="48">
        <v>1</v>
      </c>
      <c r="E172" s="49">
        <f t="shared" si="71"/>
        <v>0.37759999999999999</v>
      </c>
      <c r="F172" s="50">
        <f t="shared" si="72"/>
        <v>453.12</v>
      </c>
      <c r="G172" s="51">
        <v>0</v>
      </c>
      <c r="H172" s="53"/>
      <c r="I172" s="51">
        <v>0</v>
      </c>
      <c r="J172" s="52">
        <f t="shared" si="73"/>
        <v>0</v>
      </c>
      <c r="K172" s="53"/>
      <c r="L172" s="51">
        <v>0</v>
      </c>
      <c r="M172" s="54"/>
      <c r="N172" s="54"/>
      <c r="O172" s="55">
        <f t="shared" si="75"/>
        <v>0</v>
      </c>
      <c r="P172" s="55">
        <f t="shared" si="74"/>
        <v>0</v>
      </c>
    </row>
    <row r="173" spans="1:16" s="63" customFormat="1" ht="18" customHeight="1" x14ac:dyDescent="0.2">
      <c r="A173" s="56"/>
      <c r="B173" s="46" t="s">
        <v>131</v>
      </c>
      <c r="C173" s="47">
        <v>140</v>
      </c>
      <c r="D173" s="48">
        <v>1</v>
      </c>
      <c r="E173" s="49">
        <f t="shared" si="71"/>
        <v>0.37759999999999999</v>
      </c>
      <c r="F173" s="50">
        <f t="shared" si="72"/>
        <v>52.863999999999997</v>
      </c>
      <c r="G173" s="51">
        <v>2375.5717709999999</v>
      </c>
      <c r="H173" s="53"/>
      <c r="I173" s="51">
        <v>419.76474000000002</v>
      </c>
      <c r="J173" s="52">
        <f t="shared" si="73"/>
        <v>3.0819249897543926</v>
      </c>
      <c r="K173" s="53"/>
      <c r="L173" s="51">
        <v>732.13340059999996</v>
      </c>
      <c r="M173" s="54"/>
      <c r="N173" s="54"/>
      <c r="O173" s="55">
        <f t="shared" si="75"/>
        <v>1151.8981406</v>
      </c>
      <c r="P173" s="55">
        <f t="shared" si="74"/>
        <v>4.8489300751166402</v>
      </c>
    </row>
    <row r="174" spans="1:16" s="63" customFormat="1" ht="18" customHeight="1" x14ac:dyDescent="0.2">
      <c r="A174" s="56"/>
      <c r="B174" s="46" t="s">
        <v>47</v>
      </c>
      <c r="C174" s="47">
        <v>0.97</v>
      </c>
      <c r="D174" s="48">
        <v>1</v>
      </c>
      <c r="E174" s="49">
        <f t="shared" si="71"/>
        <v>0.37759999999999999</v>
      </c>
      <c r="F174" s="50">
        <f t="shared" si="72"/>
        <v>0.36627199999999999</v>
      </c>
      <c r="G174" s="51">
        <v>0</v>
      </c>
      <c r="H174" s="53"/>
      <c r="I174" s="51">
        <v>0</v>
      </c>
      <c r="J174" s="52">
        <f t="shared" si="73"/>
        <v>0</v>
      </c>
      <c r="K174" s="53"/>
      <c r="L174" s="51">
        <v>0</v>
      </c>
      <c r="M174" s="54"/>
      <c r="N174" s="54"/>
      <c r="O174" s="55">
        <f t="shared" si="75"/>
        <v>0</v>
      </c>
      <c r="P174" s="55">
        <f t="shared" si="74"/>
        <v>0</v>
      </c>
    </row>
    <row r="175" spans="1:16" s="71" customFormat="1" ht="18" customHeight="1" x14ac:dyDescent="0.2">
      <c r="A175" s="56"/>
      <c r="B175" s="46" t="s">
        <v>48</v>
      </c>
      <c r="C175" s="47">
        <v>6</v>
      </c>
      <c r="D175" s="48">
        <v>1</v>
      </c>
      <c r="E175" s="87">
        <f>0.2385</f>
        <v>0.23849999999999999</v>
      </c>
      <c r="F175" s="88">
        <v>9.5399999999999991</v>
      </c>
      <c r="G175" s="51">
        <f>G173+G174</f>
        <v>2375.5717709999999</v>
      </c>
      <c r="H175" s="53"/>
      <c r="I175" s="51">
        <f>I173+I174</f>
        <v>419.76474000000002</v>
      </c>
      <c r="J175" s="52">
        <f t="shared" si="73"/>
        <v>3.0819249897543926</v>
      </c>
      <c r="K175" s="53"/>
      <c r="L175" s="51">
        <f>L173+L174</f>
        <v>732.13340059999996</v>
      </c>
      <c r="M175" s="54"/>
      <c r="N175" s="54"/>
      <c r="O175" s="55">
        <f t="shared" si="75"/>
        <v>1151.8981406</v>
      </c>
      <c r="P175" s="55">
        <f t="shared" si="74"/>
        <v>4.8489300751166402</v>
      </c>
    </row>
    <row r="176" spans="1:16" s="71" customFormat="1" ht="18" customHeight="1" x14ac:dyDescent="0.2">
      <c r="A176" s="56"/>
      <c r="B176" s="46" t="s">
        <v>132</v>
      </c>
      <c r="C176" s="47">
        <v>16.89</v>
      </c>
      <c r="D176" s="48">
        <v>1</v>
      </c>
      <c r="E176" s="87"/>
      <c r="F176" s="88"/>
      <c r="G176" s="51">
        <f>G167+G171+G175</f>
        <v>17892.633979512502</v>
      </c>
      <c r="H176" s="53"/>
      <c r="I176" s="51">
        <f>I167+I171+I175</f>
        <v>2264.5193647640203</v>
      </c>
      <c r="J176" s="52">
        <f t="shared" si="73"/>
        <v>3.6113488389985475</v>
      </c>
      <c r="K176" s="53"/>
      <c r="L176" s="51">
        <f>L167+L171+L175</f>
        <v>6461.6542948538436</v>
      </c>
      <c r="M176" s="54"/>
      <c r="N176" s="54"/>
      <c r="O176" s="55">
        <f t="shared" si="75"/>
        <v>8726.1736596178634</v>
      </c>
      <c r="P176" s="55">
        <f t="shared" si="74"/>
        <v>4.8769642689888713</v>
      </c>
    </row>
    <row r="177" spans="1:19 16384:16384" s="71" customFormat="1" ht="18" customHeight="1" x14ac:dyDescent="0.2">
      <c r="A177" s="56"/>
      <c r="B177" s="46" t="s">
        <v>133</v>
      </c>
      <c r="C177" s="47">
        <v>330</v>
      </c>
      <c r="D177" s="48">
        <v>1</v>
      </c>
      <c r="E177" s="87"/>
      <c r="F177" s="88"/>
      <c r="G177" s="51">
        <v>17892.633979512502</v>
      </c>
      <c r="H177" s="53"/>
      <c r="I177" s="51">
        <v>2264.5193647640203</v>
      </c>
      <c r="J177" s="52">
        <f t="shared" si="73"/>
        <v>3.6113488389985475</v>
      </c>
      <c r="K177" s="53"/>
      <c r="L177" s="51">
        <v>6461.6542948538436</v>
      </c>
      <c r="M177" s="54"/>
      <c r="N177" s="54"/>
      <c r="O177" s="55">
        <f t="shared" si="75"/>
        <v>8726.1736596178634</v>
      </c>
      <c r="P177" s="55">
        <f t="shared" si="74"/>
        <v>4.8769642689888713</v>
      </c>
    </row>
    <row r="178" spans="1:19 16384:16384" s="71" customFormat="1" ht="18" customHeight="1" x14ac:dyDescent="0.2">
      <c r="A178" s="56"/>
      <c r="B178" s="46">
        <v>0</v>
      </c>
      <c r="C178" s="89">
        <f>SUM(C165:C177)</f>
        <v>8344.36</v>
      </c>
      <c r="D178" s="58"/>
      <c r="E178" s="59"/>
      <c r="F178" s="89">
        <f>SUM(F165:F177)</f>
        <v>2777.9030720000005</v>
      </c>
      <c r="G178" s="51">
        <v>0</v>
      </c>
      <c r="H178" s="89"/>
      <c r="I178" s="51">
        <v>0</v>
      </c>
      <c r="J178" s="62">
        <f t="shared" si="73"/>
        <v>0</v>
      </c>
      <c r="K178" s="82"/>
      <c r="L178" s="51">
        <v>0</v>
      </c>
      <c r="M178" s="54"/>
      <c r="N178" s="54"/>
      <c r="O178" s="62">
        <f>I178+L178</f>
        <v>0</v>
      </c>
      <c r="P178" s="62">
        <f>IFERROR(O178/G178*10,0)</f>
        <v>0</v>
      </c>
      <c r="S178" s="71">
        <v>209008</v>
      </c>
    </row>
    <row r="179" spans="1:19 16384:16384" s="71" customFormat="1" ht="18" customHeight="1" x14ac:dyDescent="0.2">
      <c r="A179" s="56"/>
      <c r="B179" s="46" t="s">
        <v>134</v>
      </c>
      <c r="C179" s="90"/>
      <c r="D179" s="58"/>
      <c r="E179" s="59"/>
      <c r="F179" s="70"/>
      <c r="G179" s="51">
        <v>0</v>
      </c>
      <c r="H179" s="91"/>
      <c r="I179" s="51">
        <v>0</v>
      </c>
      <c r="J179" s="92">
        <f t="shared" si="73"/>
        <v>0</v>
      </c>
      <c r="K179" s="93"/>
      <c r="L179" s="51">
        <v>0</v>
      </c>
      <c r="M179" s="54"/>
      <c r="N179" s="54"/>
      <c r="O179" s="92">
        <f t="shared" ref="O179" si="76">L179+I179</f>
        <v>0</v>
      </c>
      <c r="P179" s="55"/>
      <c r="S179" s="71">
        <v>2532069</v>
      </c>
    </row>
    <row r="180" spans="1:19 16384:16384" s="71" customFormat="1" ht="18" customHeight="1" x14ac:dyDescent="0.2">
      <c r="A180" s="56"/>
      <c r="B180" s="46" t="s">
        <v>135</v>
      </c>
      <c r="C180" s="57">
        <f>C178+C179</f>
        <v>8344.36</v>
      </c>
      <c r="D180" s="58"/>
      <c r="E180" s="59"/>
      <c r="F180" s="57">
        <f>F178+F179</f>
        <v>2777.9030720000005</v>
      </c>
      <c r="G180" s="51">
        <v>1009.7642109542501</v>
      </c>
      <c r="H180" s="53"/>
      <c r="I180" s="51">
        <v>0</v>
      </c>
      <c r="J180" s="62">
        <f t="shared" si="73"/>
        <v>0.57584259245086744</v>
      </c>
      <c r="K180" s="53"/>
      <c r="L180" s="51">
        <v>58.146524100000001</v>
      </c>
      <c r="M180" s="54"/>
      <c r="N180" s="54"/>
      <c r="O180" s="55">
        <f t="shared" ref="O180:O181" si="77">I180+L180</f>
        <v>58.146524100000001</v>
      </c>
      <c r="P180" s="62">
        <f>IFERROR(O180/G180*10,0)</f>
        <v>0.57584259245086744</v>
      </c>
      <c r="Q180" s="71">
        <v>2901.5200526499102</v>
      </c>
      <c r="R180" s="94">
        <f>Q180-L180</f>
        <v>2843.3735285499101</v>
      </c>
      <c r="S180" s="71">
        <v>1508241473</v>
      </c>
    </row>
    <row r="181" spans="1:19 16384:16384" s="71" customFormat="1" ht="18" customHeight="1" x14ac:dyDescent="0.2">
      <c r="A181" s="56"/>
      <c r="B181" s="46" t="s">
        <v>136</v>
      </c>
      <c r="C181" s="57"/>
      <c r="D181" s="58"/>
      <c r="E181" s="59"/>
      <c r="F181" s="70"/>
      <c r="G181" s="51">
        <v>299.67381849999998</v>
      </c>
      <c r="H181" s="53"/>
      <c r="I181" s="51">
        <v>0</v>
      </c>
      <c r="J181" s="52"/>
      <c r="K181" s="53"/>
      <c r="L181" s="51">
        <v>0</v>
      </c>
      <c r="M181" s="54"/>
      <c r="N181" s="54"/>
      <c r="O181" s="55">
        <f t="shared" si="77"/>
        <v>0</v>
      </c>
      <c r="P181" s="55"/>
      <c r="R181" s="94">
        <v>10.023200000000001</v>
      </c>
      <c r="S181" s="71">
        <f>SUM(S178:S180)/10^7</f>
        <v>151.09825499999999</v>
      </c>
    </row>
    <row r="182" spans="1:19 16384:16384" s="71" customFormat="1" ht="18" customHeight="1" x14ac:dyDescent="0.2">
      <c r="A182" s="45">
        <v>2</v>
      </c>
      <c r="B182" s="46" t="s">
        <v>46</v>
      </c>
      <c r="C182" s="57">
        <v>250</v>
      </c>
      <c r="D182" s="58">
        <v>1</v>
      </c>
      <c r="E182" s="59">
        <v>0.8</v>
      </c>
      <c r="F182" s="70">
        <f t="shared" ref="F182" si="78">C182*D182*E182</f>
        <v>200</v>
      </c>
      <c r="G182" s="51">
        <f>G180+G181</f>
        <v>1309.43802945425</v>
      </c>
      <c r="H182" s="51"/>
      <c r="I182" s="51">
        <f>I180+I181</f>
        <v>0</v>
      </c>
      <c r="J182" s="52">
        <f t="shared" ref="J182:J184" si="79">IFERROR(L182/G182*10,0)</f>
        <v>0.4440570900803486</v>
      </c>
      <c r="K182" s="53"/>
      <c r="L182" s="51">
        <f>L180+L181</f>
        <v>58.146524100000001</v>
      </c>
      <c r="M182" s="54"/>
      <c r="N182" s="54"/>
      <c r="O182" s="55">
        <f>I182+L182</f>
        <v>58.146524100000001</v>
      </c>
      <c r="P182" s="55">
        <f>IFERROR(O182/G182*10,0)</f>
        <v>0.4440570900803486</v>
      </c>
      <c r="R182" s="94" t="e">
        <v>#REF!</v>
      </c>
    </row>
    <row r="183" spans="1:19 16384:16384" s="71" customFormat="1" ht="18" customHeight="1" x14ac:dyDescent="0.2">
      <c r="A183" s="46"/>
      <c r="B183" s="46" t="s">
        <v>47</v>
      </c>
      <c r="C183" s="57"/>
      <c r="D183" s="58"/>
      <c r="E183" s="59"/>
      <c r="F183" s="70"/>
      <c r="G183" s="51">
        <v>0</v>
      </c>
      <c r="H183" s="51"/>
      <c r="I183" s="51">
        <v>0</v>
      </c>
      <c r="J183" s="52">
        <f t="shared" si="79"/>
        <v>0</v>
      </c>
      <c r="K183" s="53"/>
      <c r="L183" s="51">
        <v>0</v>
      </c>
      <c r="M183" s="54"/>
      <c r="N183" s="54"/>
      <c r="O183" s="55">
        <f>I183+L183</f>
        <v>0</v>
      </c>
      <c r="P183" s="55"/>
      <c r="R183" s="94" t="e">
        <f>R180+R182</f>
        <v>#REF!</v>
      </c>
    </row>
    <row r="184" spans="1:19 16384:16384" s="71" customFormat="1" ht="18" customHeight="1" x14ac:dyDescent="0.2">
      <c r="A184" s="46"/>
      <c r="B184" s="46" t="s">
        <v>48</v>
      </c>
      <c r="C184" s="57">
        <f>C182+C183</f>
        <v>250</v>
      </c>
      <c r="D184" s="58"/>
      <c r="E184" s="59"/>
      <c r="F184" s="57">
        <f>F182+F183</f>
        <v>200</v>
      </c>
      <c r="G184" s="51">
        <f>G182+G183</f>
        <v>1309.43802945425</v>
      </c>
      <c r="H184" s="60"/>
      <c r="I184" s="51">
        <f>I182+I183</f>
        <v>0</v>
      </c>
      <c r="J184" s="52">
        <f t="shared" si="79"/>
        <v>0.4440570900803486</v>
      </c>
      <c r="K184" s="53"/>
      <c r="L184" s="51">
        <f>L182+L183</f>
        <v>58.146524100000001</v>
      </c>
      <c r="M184" s="54"/>
      <c r="N184" s="54"/>
      <c r="O184" s="62">
        <f>I184+L184</f>
        <v>58.146524100000001</v>
      </c>
      <c r="P184" s="62">
        <f>IFERROR(O184/G184*10,0)</f>
        <v>0.4440570900803486</v>
      </c>
    </row>
    <row r="185" spans="1:19 16384:16384" s="71" customFormat="1" ht="18" customHeight="1" x14ac:dyDescent="0.2">
      <c r="A185" s="46"/>
      <c r="B185" s="46">
        <v>0</v>
      </c>
      <c r="C185" s="57"/>
      <c r="D185" s="58"/>
      <c r="E185" s="59"/>
      <c r="F185" s="70"/>
      <c r="G185" s="51">
        <v>0</v>
      </c>
      <c r="H185" s="60"/>
      <c r="I185" s="51">
        <v>0</v>
      </c>
      <c r="J185" s="52"/>
      <c r="K185" s="53"/>
      <c r="L185" s="51">
        <v>0</v>
      </c>
      <c r="M185" s="54"/>
      <c r="N185" s="54"/>
      <c r="O185" s="55"/>
      <c r="P185" s="55"/>
    </row>
    <row r="186" spans="1:19 16384:16384" ht="18" customHeight="1" x14ac:dyDescent="0.2">
      <c r="A186" s="45">
        <v>3</v>
      </c>
      <c r="B186" s="46" t="s">
        <v>128</v>
      </c>
      <c r="C186" s="47">
        <v>1080</v>
      </c>
      <c r="D186" s="48">
        <v>1</v>
      </c>
      <c r="E186" s="49">
        <f t="shared" ref="E186" si="80">$E$12</f>
        <v>0.37759999999999999</v>
      </c>
      <c r="F186" s="50">
        <f t="shared" ref="F186" si="81">C186*D186*E186</f>
        <v>407.80799999999999</v>
      </c>
      <c r="G186" s="51">
        <v>0</v>
      </c>
      <c r="H186" s="51"/>
      <c r="I186" s="51">
        <v>0</v>
      </c>
      <c r="J186" s="52">
        <f t="shared" ref="J186:J190" si="82">IFERROR(L186/G186*10,0)</f>
        <v>0</v>
      </c>
      <c r="K186" s="53"/>
      <c r="L186" s="51">
        <v>0</v>
      </c>
      <c r="M186" s="54"/>
      <c r="N186" s="54"/>
      <c r="O186" s="55">
        <f>I186+L186</f>
        <v>0</v>
      </c>
      <c r="P186" s="55">
        <f>IFERROR(O186/G186*10,0)</f>
        <v>0</v>
      </c>
      <c r="XFD186" s="14">
        <f>SUM(A186:XFC186)</f>
        <v>1492.1856</v>
      </c>
    </row>
    <row r="187" spans="1:19 16384:16384" ht="18" customHeight="1" x14ac:dyDescent="0.2">
      <c r="A187" s="46"/>
      <c r="B187" s="46" t="s">
        <v>137</v>
      </c>
      <c r="C187" s="47"/>
      <c r="D187" s="48"/>
      <c r="E187" s="49"/>
      <c r="F187" s="50"/>
      <c r="G187" s="51">
        <v>183</v>
      </c>
      <c r="H187" s="51"/>
      <c r="I187" s="51">
        <v>0</v>
      </c>
      <c r="J187" s="52">
        <f t="shared" si="82"/>
        <v>3.85</v>
      </c>
      <c r="K187" s="53"/>
      <c r="L187" s="51">
        <v>70.454999999999998</v>
      </c>
      <c r="M187" s="54"/>
      <c r="N187" s="54"/>
      <c r="O187" s="55">
        <f>I187+L187</f>
        <v>70.454999999999998</v>
      </c>
      <c r="P187" s="55"/>
    </row>
    <row r="188" spans="1:19 16384:16384" ht="18" customHeight="1" x14ac:dyDescent="0.2">
      <c r="A188" s="46"/>
      <c r="B188" s="46" t="s">
        <v>138</v>
      </c>
      <c r="C188" s="57">
        <f>C186+C187</f>
        <v>1080</v>
      </c>
      <c r="D188" s="58"/>
      <c r="E188" s="59"/>
      <c r="F188" s="57">
        <f>F186+F187</f>
        <v>407.80799999999999</v>
      </c>
      <c r="G188" s="51">
        <v>312.45630445950002</v>
      </c>
      <c r="H188" s="60"/>
      <c r="I188" s="51">
        <v>0</v>
      </c>
      <c r="J188" s="61">
        <f t="shared" si="82"/>
        <v>6.6958752731696594</v>
      </c>
      <c r="K188" s="53"/>
      <c r="L188" s="51">
        <v>209.21684429763368</v>
      </c>
      <c r="M188" s="54"/>
      <c r="N188" s="54"/>
      <c r="O188" s="62">
        <f>I188+L188</f>
        <v>209.21684429763368</v>
      </c>
      <c r="P188" s="62">
        <f>IFERROR(O188/G188*10,0)</f>
        <v>6.6958752731696594</v>
      </c>
    </row>
    <row r="189" spans="1:19 16384:16384" ht="18" customHeight="1" x14ac:dyDescent="0.2">
      <c r="A189" s="46"/>
      <c r="B189" s="46" t="s">
        <v>139</v>
      </c>
      <c r="C189" s="57">
        <f>C178+C182+C186</f>
        <v>9674.36</v>
      </c>
      <c r="D189" s="48"/>
      <c r="E189" s="49"/>
      <c r="F189" s="57">
        <f>F178+F182+F186</f>
        <v>3385.7110720000005</v>
      </c>
      <c r="G189" s="51">
        <v>277.76166356250002</v>
      </c>
      <c r="H189" s="60"/>
      <c r="I189" s="51">
        <v>0</v>
      </c>
      <c r="J189" s="61">
        <f t="shared" si="82"/>
        <v>6.6643102257969833</v>
      </c>
      <c r="K189" s="53"/>
      <c r="L189" s="51">
        <v>185.10898948139501</v>
      </c>
      <c r="M189" s="54"/>
      <c r="N189" s="54"/>
      <c r="O189" s="57">
        <f>O178+O182+O186</f>
        <v>58.146524100000001</v>
      </c>
      <c r="P189" s="62">
        <f>IFERROR(O189/G189*10,0)</f>
        <v>2.0933963079795666</v>
      </c>
    </row>
    <row r="190" spans="1:19 16384:16384" ht="18" customHeight="1" x14ac:dyDescent="0.2">
      <c r="A190" s="46"/>
      <c r="B190" s="46" t="s">
        <v>140</v>
      </c>
      <c r="C190" s="57">
        <f>C180+C184+C188</f>
        <v>9674.36</v>
      </c>
      <c r="D190" s="48"/>
      <c r="E190" s="49"/>
      <c r="F190" s="57">
        <f>F180+F184+F188</f>
        <v>3385.7110720000005</v>
      </c>
      <c r="G190" s="51">
        <v>22.143345096000001</v>
      </c>
      <c r="H190" s="60"/>
      <c r="I190" s="51">
        <v>0</v>
      </c>
      <c r="J190" s="61">
        <f t="shared" si="82"/>
        <v>8.2499999096794099</v>
      </c>
      <c r="K190" s="53"/>
      <c r="L190" s="51">
        <v>18.268259504200003</v>
      </c>
      <c r="M190" s="54"/>
      <c r="N190" s="54"/>
      <c r="O190" s="57">
        <f>O180+O184+O188</f>
        <v>325.5098924976337</v>
      </c>
      <c r="P190" s="62">
        <f>IFERROR(O190/G190*10,0)</f>
        <v>147.00122817326013</v>
      </c>
    </row>
    <row r="191" spans="1:19 16384:16384" ht="18" customHeight="1" x14ac:dyDescent="0.2">
      <c r="A191" s="46"/>
      <c r="B191" s="46" t="s">
        <v>141</v>
      </c>
      <c r="C191" s="47"/>
      <c r="D191" s="48"/>
      <c r="E191" s="49"/>
      <c r="F191" s="50"/>
      <c r="G191" s="51">
        <v>113.1112599729</v>
      </c>
      <c r="H191" s="53"/>
      <c r="I191" s="51">
        <v>0</v>
      </c>
      <c r="J191" s="52"/>
      <c r="K191" s="53"/>
      <c r="L191" s="51">
        <v>74.89348334223979</v>
      </c>
      <c r="M191" s="54"/>
      <c r="N191" s="54"/>
      <c r="O191" s="55"/>
      <c r="P191" s="55"/>
    </row>
    <row r="192" spans="1:19 16384:16384" ht="18" customHeight="1" x14ac:dyDescent="0.2">
      <c r="A192" s="56"/>
      <c r="B192" s="46" t="s">
        <v>142</v>
      </c>
      <c r="C192" s="47"/>
      <c r="D192" s="48"/>
      <c r="E192" s="49"/>
      <c r="F192" s="50"/>
      <c r="G192" s="51">
        <v>245.81964268400006</v>
      </c>
      <c r="H192" s="53"/>
      <c r="I192" s="51">
        <v>-1.7965591000000001</v>
      </c>
      <c r="J192" s="52"/>
      <c r="K192" s="53"/>
      <c r="L192" s="51">
        <v>160.40396025535699</v>
      </c>
      <c r="M192" s="54"/>
      <c r="N192" s="54"/>
      <c r="O192" s="55"/>
      <c r="P192" s="55"/>
    </row>
    <row r="193" spans="1:16" s="63" customFormat="1" ht="18" customHeight="1" x14ac:dyDescent="0.2">
      <c r="A193" s="45"/>
      <c r="B193" s="46" t="s">
        <v>143</v>
      </c>
      <c r="C193" s="47">
        <v>2919</v>
      </c>
      <c r="D193" s="48">
        <v>0.22610483042137719</v>
      </c>
      <c r="E193" s="49">
        <f t="shared" ref="E193:E194" si="83">$E$12</f>
        <v>0.37759999999999999</v>
      </c>
      <c r="F193" s="50">
        <f t="shared" ref="F193:F194" si="84">C193*D193*E193</f>
        <v>249.21600000000001</v>
      </c>
      <c r="G193" s="51">
        <v>70.160798271000004</v>
      </c>
      <c r="H193" s="51"/>
      <c r="I193" s="51">
        <v>0</v>
      </c>
      <c r="J193" s="52">
        <f t="shared" ref="J193:J197" si="85">IFERROR(L193/G193*10,0)</f>
        <v>6.6514259875342852</v>
      </c>
      <c r="K193" s="53"/>
      <c r="L193" s="51">
        <v>46.666935692587998</v>
      </c>
      <c r="M193" s="54"/>
      <c r="N193" s="54"/>
      <c r="O193" s="55">
        <f>I193+L193</f>
        <v>46.666935692587998</v>
      </c>
      <c r="P193" s="55">
        <f>IFERROR(O193/G193*10,0)</f>
        <v>6.6514259875342852</v>
      </c>
    </row>
    <row r="194" spans="1:16" ht="18" customHeight="1" x14ac:dyDescent="0.2">
      <c r="A194" s="45"/>
      <c r="B194" s="46" t="s">
        <v>144</v>
      </c>
      <c r="C194" s="47">
        <v>386</v>
      </c>
      <c r="D194" s="48">
        <v>0.5</v>
      </c>
      <c r="E194" s="49">
        <f t="shared" si="83"/>
        <v>0.37759999999999999</v>
      </c>
      <c r="F194" s="50">
        <f t="shared" si="84"/>
        <v>72.876800000000003</v>
      </c>
      <c r="G194" s="51">
        <v>0</v>
      </c>
      <c r="H194" s="51"/>
      <c r="I194" s="51">
        <v>0</v>
      </c>
      <c r="J194" s="52">
        <f t="shared" si="85"/>
        <v>0</v>
      </c>
      <c r="K194" s="53"/>
      <c r="L194" s="51">
        <v>0</v>
      </c>
      <c r="M194" s="54"/>
      <c r="N194" s="54"/>
      <c r="O194" s="55">
        <f>I194+L194</f>
        <v>0</v>
      </c>
      <c r="P194" s="55">
        <f>IFERROR(O194/G194*10,0)</f>
        <v>0</v>
      </c>
    </row>
    <row r="195" spans="1:16" ht="18" customHeight="1" x14ac:dyDescent="0.2">
      <c r="A195" s="46"/>
      <c r="B195" s="46" t="s">
        <v>145</v>
      </c>
      <c r="C195" s="57">
        <f>C193+C194</f>
        <v>3305</v>
      </c>
      <c r="D195" s="58"/>
      <c r="E195" s="59"/>
      <c r="F195" s="57">
        <f>F193+F194</f>
        <v>322.09280000000001</v>
      </c>
      <c r="G195" s="51">
        <v>0</v>
      </c>
      <c r="H195" s="60"/>
      <c r="I195" s="51">
        <v>0</v>
      </c>
      <c r="J195" s="52">
        <f t="shared" si="85"/>
        <v>0</v>
      </c>
      <c r="K195" s="53"/>
      <c r="L195" s="51">
        <v>0</v>
      </c>
      <c r="M195" s="54"/>
      <c r="N195" s="54"/>
      <c r="O195" s="62">
        <f>I195+L195</f>
        <v>0</v>
      </c>
      <c r="P195" s="62">
        <f>IFERROR(O195/G195*10,0)</f>
        <v>0</v>
      </c>
    </row>
    <row r="196" spans="1:16" ht="18" customHeight="1" x14ac:dyDescent="0.2">
      <c r="A196" s="46"/>
      <c r="B196" s="46" t="s">
        <v>146</v>
      </c>
      <c r="C196" s="47"/>
      <c r="D196" s="48"/>
      <c r="E196" s="49"/>
      <c r="F196" s="50"/>
      <c r="G196" s="51">
        <v>0</v>
      </c>
      <c r="H196" s="51"/>
      <c r="I196" s="51">
        <v>0</v>
      </c>
      <c r="J196" s="52">
        <f t="shared" si="85"/>
        <v>0</v>
      </c>
      <c r="K196" s="53"/>
      <c r="L196" s="51">
        <v>0</v>
      </c>
      <c r="M196" s="54"/>
      <c r="N196" s="54"/>
      <c r="O196" s="55">
        <f>I196+L196</f>
        <v>0</v>
      </c>
      <c r="P196" s="55"/>
    </row>
    <row r="197" spans="1:16" ht="18" customHeight="1" x14ac:dyDescent="0.2">
      <c r="A197" s="46"/>
      <c r="B197" s="46" t="s">
        <v>147</v>
      </c>
      <c r="C197" s="57">
        <f>C195+C196</f>
        <v>3305</v>
      </c>
      <c r="D197" s="58"/>
      <c r="E197" s="59"/>
      <c r="F197" s="57">
        <f>F195+F196</f>
        <v>322.09280000000001</v>
      </c>
      <c r="G197" s="51">
        <v>0</v>
      </c>
      <c r="H197" s="60"/>
      <c r="I197" s="51">
        <v>0</v>
      </c>
      <c r="J197" s="61">
        <f t="shared" si="85"/>
        <v>0</v>
      </c>
      <c r="K197" s="53"/>
      <c r="L197" s="51">
        <v>0</v>
      </c>
      <c r="M197" s="54"/>
      <c r="N197" s="54"/>
      <c r="O197" s="62">
        <f>I197+L197</f>
        <v>0</v>
      </c>
      <c r="P197" s="62">
        <f>IFERROR(O197/G197*10,0)</f>
        <v>0</v>
      </c>
    </row>
    <row r="198" spans="1:16" ht="18" customHeight="1" x14ac:dyDescent="0.2">
      <c r="A198" s="46"/>
      <c r="B198" s="46" t="s">
        <v>148</v>
      </c>
      <c r="C198" s="57"/>
      <c r="D198" s="58"/>
      <c r="E198" s="59"/>
      <c r="F198" s="57"/>
      <c r="G198" s="51">
        <v>0</v>
      </c>
      <c r="H198" s="60"/>
      <c r="I198" s="51">
        <v>0</v>
      </c>
      <c r="J198" s="52"/>
      <c r="K198" s="53"/>
      <c r="L198" s="51">
        <v>0</v>
      </c>
      <c r="M198" s="54"/>
      <c r="N198" s="54"/>
      <c r="O198" s="55"/>
      <c r="P198" s="55"/>
    </row>
    <row r="199" spans="1:16" ht="18" customHeight="1" x14ac:dyDescent="0.2">
      <c r="A199" s="95" t="s">
        <v>149</v>
      </c>
      <c r="B199" s="46" t="s">
        <v>150</v>
      </c>
      <c r="C199" s="47"/>
      <c r="D199" s="48"/>
      <c r="E199" s="49"/>
      <c r="F199" s="50"/>
      <c r="G199" s="51">
        <v>0</v>
      </c>
      <c r="H199" s="53"/>
      <c r="I199" s="51">
        <v>0</v>
      </c>
      <c r="J199" s="52"/>
      <c r="K199" s="53"/>
      <c r="L199" s="51">
        <v>0</v>
      </c>
      <c r="M199" s="54"/>
      <c r="N199" s="54"/>
      <c r="O199" s="55"/>
      <c r="P199" s="96"/>
    </row>
    <row r="200" spans="1:16" ht="18" customHeight="1" x14ac:dyDescent="0.2">
      <c r="A200" s="45">
        <v>1</v>
      </c>
      <c r="B200" s="46" t="s">
        <v>151</v>
      </c>
      <c r="C200" s="47">
        <v>25</v>
      </c>
      <c r="D200" s="48"/>
      <c r="E200" s="49">
        <v>1</v>
      </c>
      <c r="F200" s="50">
        <f t="shared" ref="F200:F204" si="86">C200*D200*E200</f>
        <v>0</v>
      </c>
      <c r="G200" s="51">
        <v>0</v>
      </c>
      <c r="H200" s="51"/>
      <c r="I200" s="51">
        <v>0</v>
      </c>
      <c r="J200" s="52">
        <f t="shared" ref="J200:J217" si="87">IFERROR(L200/G200*10,0)</f>
        <v>0</v>
      </c>
      <c r="K200" s="53"/>
      <c r="L200" s="51">
        <v>0</v>
      </c>
      <c r="M200" s="54"/>
      <c r="N200" s="54"/>
      <c r="O200" s="62">
        <f t="shared" ref="O200:O214" si="88">I200+L200</f>
        <v>0</v>
      </c>
      <c r="P200" s="62">
        <f t="shared" ref="P200:P214" si="89">IFERROR(O200/G200*10,0)</f>
        <v>0</v>
      </c>
    </row>
    <row r="201" spans="1:16" ht="18" customHeight="1" x14ac:dyDescent="0.2">
      <c r="A201" s="45">
        <v>2</v>
      </c>
      <c r="B201" s="46" t="s">
        <v>152</v>
      </c>
      <c r="C201" s="47"/>
      <c r="D201" s="48"/>
      <c r="E201" s="49"/>
      <c r="F201" s="50"/>
      <c r="G201" s="51">
        <v>0</v>
      </c>
      <c r="H201" s="51"/>
      <c r="I201" s="51">
        <v>0</v>
      </c>
      <c r="J201" s="52">
        <f t="shared" si="87"/>
        <v>0</v>
      </c>
      <c r="K201" s="53"/>
      <c r="L201" s="51">
        <v>0</v>
      </c>
      <c r="M201" s="54"/>
      <c r="N201" s="54"/>
      <c r="O201" s="62"/>
      <c r="P201" s="62"/>
    </row>
    <row r="202" spans="1:16" ht="18" customHeight="1" x14ac:dyDescent="0.2">
      <c r="A202" s="45">
        <v>3</v>
      </c>
      <c r="B202" s="46" t="s">
        <v>46</v>
      </c>
      <c r="C202" s="47"/>
      <c r="D202" s="48"/>
      <c r="E202" s="49"/>
      <c r="F202" s="50"/>
      <c r="G202" s="51">
        <f>SUM(G187:G201)</f>
        <v>1224.4530140459001</v>
      </c>
      <c r="H202" s="51"/>
      <c r="I202" s="51">
        <f>SUM(I187:I201)</f>
        <v>-1.7965591000000001</v>
      </c>
      <c r="J202" s="52">
        <f t="shared" si="87"/>
        <v>6.2477977006697625</v>
      </c>
      <c r="K202" s="53"/>
      <c r="L202" s="51">
        <f>SUM(L187:L201)</f>
        <v>765.01347257341354</v>
      </c>
      <c r="M202" s="54"/>
      <c r="N202" s="54"/>
      <c r="O202" s="62"/>
      <c r="P202" s="62"/>
    </row>
    <row r="203" spans="1:16" ht="18" customHeight="1" x14ac:dyDescent="0.2">
      <c r="A203" s="45">
        <v>4</v>
      </c>
      <c r="B203" s="46" t="s">
        <v>47</v>
      </c>
      <c r="C203" s="47"/>
      <c r="D203" s="48"/>
      <c r="E203" s="49"/>
      <c r="F203" s="50"/>
      <c r="G203" s="51">
        <v>0</v>
      </c>
      <c r="H203" s="51"/>
      <c r="I203" s="51">
        <v>0</v>
      </c>
      <c r="J203" s="52">
        <f t="shared" si="87"/>
        <v>0</v>
      </c>
      <c r="K203" s="53"/>
      <c r="L203" s="51">
        <v>0</v>
      </c>
      <c r="M203" s="54"/>
      <c r="N203" s="54"/>
      <c r="O203" s="62"/>
      <c r="P203" s="62"/>
    </row>
    <row r="204" spans="1:16" ht="18" customHeight="1" x14ac:dyDescent="0.2">
      <c r="A204" s="45">
        <v>5</v>
      </c>
      <c r="B204" s="46" t="s">
        <v>48</v>
      </c>
      <c r="C204" s="47"/>
      <c r="D204" s="48"/>
      <c r="E204" s="49"/>
      <c r="F204" s="50">
        <f t="shared" si="86"/>
        <v>0</v>
      </c>
      <c r="G204" s="51">
        <f>G202+G203</f>
        <v>1224.4530140459001</v>
      </c>
      <c r="H204" s="51"/>
      <c r="I204" s="51">
        <f>I202+I203</f>
        <v>-1.7965591000000001</v>
      </c>
      <c r="J204" s="52">
        <f t="shared" si="87"/>
        <v>6.2477977006697625</v>
      </c>
      <c r="K204" s="53"/>
      <c r="L204" s="51">
        <f>L202+L203</f>
        <v>765.01347257341354</v>
      </c>
      <c r="M204" s="54"/>
      <c r="N204" s="54"/>
      <c r="O204" s="55">
        <f t="shared" si="88"/>
        <v>763.21691347341357</v>
      </c>
      <c r="P204" s="55">
        <f t="shared" si="89"/>
        <v>6.2331253606175814</v>
      </c>
    </row>
    <row r="205" spans="1:16" ht="18" customHeight="1" x14ac:dyDescent="0.2">
      <c r="A205" s="45"/>
      <c r="B205" s="46">
        <v>0</v>
      </c>
      <c r="C205" s="47"/>
      <c r="D205" s="48"/>
      <c r="E205" s="49"/>
      <c r="F205" s="50"/>
      <c r="G205" s="51">
        <v>0</v>
      </c>
      <c r="H205" s="51"/>
      <c r="I205" s="51">
        <v>0</v>
      </c>
      <c r="J205" s="52">
        <f t="shared" si="87"/>
        <v>0</v>
      </c>
      <c r="K205" s="53"/>
      <c r="L205" s="51">
        <v>0</v>
      </c>
      <c r="M205" s="54"/>
      <c r="N205" s="54"/>
      <c r="O205" s="55">
        <f t="shared" si="88"/>
        <v>0</v>
      </c>
      <c r="P205" s="55">
        <f t="shared" si="89"/>
        <v>0</v>
      </c>
    </row>
    <row r="206" spans="1:16" ht="18" customHeight="1" x14ac:dyDescent="0.2">
      <c r="A206" s="45"/>
      <c r="B206" s="46" t="s">
        <v>153</v>
      </c>
      <c r="C206" s="47"/>
      <c r="D206" s="48"/>
      <c r="E206" s="49"/>
      <c r="F206" s="50"/>
      <c r="G206" s="51">
        <v>34825.42538430266</v>
      </c>
      <c r="H206" s="51"/>
      <c r="I206" s="51">
        <v>3879.5637175640204</v>
      </c>
      <c r="J206" s="52">
        <f t="shared" si="87"/>
        <v>3.2268044806540979</v>
      </c>
      <c r="K206" s="53"/>
      <c r="L206" s="51">
        <v>11237.483867075278</v>
      </c>
      <c r="M206" s="54"/>
      <c r="N206" s="54"/>
      <c r="O206" s="55">
        <f t="shared" si="88"/>
        <v>15117.047584639298</v>
      </c>
      <c r="P206" s="55">
        <f t="shared" si="89"/>
        <v>4.3408077339532545</v>
      </c>
    </row>
    <row r="207" spans="1:16" ht="18" customHeight="1" x14ac:dyDescent="0.2">
      <c r="A207" s="45"/>
      <c r="B207" s="46" t="s">
        <v>154</v>
      </c>
      <c r="C207" s="47"/>
      <c r="D207" s="48"/>
      <c r="E207" s="49"/>
      <c r="F207" s="50"/>
      <c r="G207" s="51">
        <v>34825.42538430266</v>
      </c>
      <c r="H207" s="51"/>
      <c r="I207" s="51">
        <v>3937.0261581640202</v>
      </c>
      <c r="J207" s="52">
        <f t="shared" si="87"/>
        <v>3.2187871745646834</v>
      </c>
      <c r="K207" s="53"/>
      <c r="L207" s="51">
        <v>11209.563257575277</v>
      </c>
      <c r="M207" s="54"/>
      <c r="N207" s="54"/>
      <c r="O207" s="55">
        <f t="shared" si="88"/>
        <v>15146.589415739298</v>
      </c>
      <c r="P207" s="55">
        <f t="shared" si="89"/>
        <v>4.3492905681969143</v>
      </c>
    </row>
    <row r="208" spans="1:16" ht="18" customHeight="1" x14ac:dyDescent="0.2">
      <c r="A208" s="45"/>
      <c r="B208" s="46" t="s">
        <v>155</v>
      </c>
      <c r="C208" s="47"/>
      <c r="D208" s="48"/>
      <c r="E208" s="49"/>
      <c r="F208" s="50"/>
      <c r="G208" s="51"/>
      <c r="H208" s="51"/>
      <c r="I208" s="51"/>
      <c r="J208" s="52"/>
      <c r="K208" s="53"/>
      <c r="L208" s="51"/>
      <c r="M208" s="54"/>
      <c r="N208" s="54"/>
      <c r="O208" s="55"/>
      <c r="P208" s="55"/>
    </row>
    <row r="209" spans="1:18" ht="18" customHeight="1" x14ac:dyDescent="0.2">
      <c r="A209" s="45"/>
      <c r="B209" s="46" t="s">
        <v>156</v>
      </c>
      <c r="C209" s="47"/>
      <c r="D209" s="48"/>
      <c r="E209" s="49"/>
      <c r="F209" s="50"/>
      <c r="G209" s="51">
        <v>2449.160965</v>
      </c>
      <c r="H209" s="51"/>
      <c r="I209" s="51"/>
      <c r="J209" s="52">
        <f t="shared" si="87"/>
        <v>5.0608817481296082</v>
      </c>
      <c r="K209" s="53"/>
      <c r="L209" s="51">
        <v>1239.4914025999999</v>
      </c>
      <c r="M209" s="54"/>
      <c r="N209" s="54"/>
      <c r="O209" s="55">
        <f t="shared" si="88"/>
        <v>1239.4914025999999</v>
      </c>
      <c r="P209" s="55">
        <f t="shared" si="89"/>
        <v>5.0608817481296082</v>
      </c>
    </row>
    <row r="210" spans="1:18" ht="18" customHeight="1" x14ac:dyDescent="0.2">
      <c r="A210" s="45"/>
      <c r="B210" s="46" t="s">
        <v>47</v>
      </c>
      <c r="C210" s="47"/>
      <c r="D210" s="48"/>
      <c r="E210" s="49"/>
      <c r="F210" s="50"/>
      <c r="G210" s="51">
        <v>0</v>
      </c>
      <c r="H210" s="51"/>
      <c r="I210" s="51">
        <v>0</v>
      </c>
      <c r="J210" s="52">
        <f t="shared" si="87"/>
        <v>0</v>
      </c>
      <c r="K210" s="53"/>
      <c r="L210" s="51">
        <v>6.3849999999999996E-4</v>
      </c>
      <c r="M210" s="54"/>
      <c r="N210" s="54"/>
      <c r="O210" s="55">
        <f t="shared" si="88"/>
        <v>6.3849999999999996E-4</v>
      </c>
      <c r="P210" s="55">
        <f t="shared" si="89"/>
        <v>0</v>
      </c>
    </row>
    <row r="211" spans="1:18" ht="18" customHeight="1" x14ac:dyDescent="0.2">
      <c r="A211" s="45"/>
      <c r="B211" s="46" t="s">
        <v>48</v>
      </c>
      <c r="C211" s="47"/>
      <c r="D211" s="48"/>
      <c r="E211" s="49"/>
      <c r="F211" s="50"/>
      <c r="G211" s="51">
        <v>2449.160965</v>
      </c>
      <c r="H211" s="51"/>
      <c r="I211" s="51"/>
      <c r="J211" s="52">
        <f t="shared" si="87"/>
        <v>5.0608843551448643</v>
      </c>
      <c r="K211" s="53"/>
      <c r="L211" s="51">
        <v>1239.4920410999998</v>
      </c>
      <c r="M211" s="54"/>
      <c r="N211" s="54"/>
      <c r="O211" s="55">
        <f t="shared" si="88"/>
        <v>1239.4920410999998</v>
      </c>
      <c r="P211" s="55">
        <f t="shared" si="89"/>
        <v>5.0608843551448643</v>
      </c>
    </row>
    <row r="212" spans="1:18" ht="18" customHeight="1" x14ac:dyDescent="0.2">
      <c r="A212" s="45"/>
      <c r="B212" s="46" t="s">
        <v>157</v>
      </c>
      <c r="C212" s="47"/>
      <c r="D212" s="48"/>
      <c r="E212" s="49"/>
      <c r="F212" s="50"/>
      <c r="G212" s="51">
        <v>42.20361673</v>
      </c>
      <c r="H212" s="51"/>
      <c r="I212" s="51">
        <v>0</v>
      </c>
      <c r="J212" s="52">
        <f t="shared" si="87"/>
        <v>2.4399998511691532</v>
      </c>
      <c r="K212" s="53"/>
      <c r="L212" s="51">
        <v>10.297681853999999</v>
      </c>
      <c r="M212" s="54"/>
      <c r="N212" s="54"/>
      <c r="O212" s="55">
        <f t="shared" si="88"/>
        <v>10.297681853999999</v>
      </c>
      <c r="P212" s="55">
        <f t="shared" si="89"/>
        <v>2.4399998511691532</v>
      </c>
    </row>
    <row r="213" spans="1:18" ht="18" customHeight="1" x14ac:dyDescent="0.2">
      <c r="A213" s="45"/>
      <c r="B213" s="46" t="s">
        <v>47</v>
      </c>
      <c r="C213" s="47"/>
      <c r="D213" s="48"/>
      <c r="E213" s="49"/>
      <c r="F213" s="50"/>
      <c r="G213" s="51">
        <v>0</v>
      </c>
      <c r="H213" s="51"/>
      <c r="I213" s="51">
        <v>0</v>
      </c>
      <c r="J213" s="52">
        <f t="shared" si="87"/>
        <v>0</v>
      </c>
      <c r="K213" s="53"/>
      <c r="L213" s="51">
        <v>45.870210067892181</v>
      </c>
      <c r="M213" s="54"/>
      <c r="N213" s="54"/>
      <c r="O213" s="55">
        <f t="shared" si="88"/>
        <v>45.870210067892181</v>
      </c>
      <c r="P213" s="55">
        <f t="shared" si="89"/>
        <v>0</v>
      </c>
    </row>
    <row r="214" spans="1:18" ht="18" customHeight="1" x14ac:dyDescent="0.2">
      <c r="A214" s="45"/>
      <c r="B214" s="46" t="s">
        <v>48</v>
      </c>
      <c r="C214" s="47"/>
      <c r="D214" s="48"/>
      <c r="E214" s="49"/>
      <c r="F214" s="50"/>
      <c r="G214" s="51">
        <v>42.20361673</v>
      </c>
      <c r="H214" s="51"/>
      <c r="I214" s="51">
        <v>0</v>
      </c>
      <c r="J214" s="52">
        <f t="shared" si="87"/>
        <v>13.308786372795822</v>
      </c>
      <c r="K214" s="53"/>
      <c r="L214" s="51">
        <v>56.167891921892178</v>
      </c>
      <c r="M214" s="54"/>
      <c r="N214" s="54"/>
      <c r="O214" s="55">
        <f t="shared" si="88"/>
        <v>56.167891921892178</v>
      </c>
      <c r="P214" s="55">
        <f t="shared" si="89"/>
        <v>13.308786372795822</v>
      </c>
    </row>
    <row r="215" spans="1:18" s="63" customFormat="1" ht="18" customHeight="1" x14ac:dyDescent="0.2">
      <c r="A215" s="46"/>
      <c r="B215" s="46" t="s">
        <v>53</v>
      </c>
      <c r="C215" s="57">
        <f>SUM(C200:C204)</f>
        <v>25</v>
      </c>
      <c r="D215" s="58"/>
      <c r="E215" s="59"/>
      <c r="F215" s="57">
        <f>SUM(F200:F204)</f>
        <v>0</v>
      </c>
      <c r="G215" s="51">
        <v>1908.2569753644561</v>
      </c>
      <c r="H215" s="60"/>
      <c r="I215" s="51"/>
      <c r="J215" s="61">
        <f t="shared" si="87"/>
        <v>2.409347160009788</v>
      </c>
      <c r="K215" s="53"/>
      <c r="L215" s="51">
        <v>459.765352416322</v>
      </c>
      <c r="M215" s="54"/>
      <c r="N215" s="54"/>
      <c r="O215" s="62">
        <f>I215+L215</f>
        <v>459.765352416322</v>
      </c>
      <c r="P215" s="62">
        <f>IFERROR(O215/G215*10,0)</f>
        <v>2.409347160009788</v>
      </c>
    </row>
    <row r="216" spans="1:18" ht="18" customHeight="1" x14ac:dyDescent="0.2">
      <c r="A216" s="46"/>
      <c r="B216" s="46" t="s">
        <v>47</v>
      </c>
      <c r="C216" s="47"/>
      <c r="D216" s="48"/>
      <c r="E216" s="49"/>
      <c r="F216" s="50"/>
      <c r="G216" s="51">
        <v>0</v>
      </c>
      <c r="H216" s="51"/>
      <c r="I216" s="51">
        <v>0</v>
      </c>
      <c r="J216" s="52">
        <f t="shared" si="87"/>
        <v>0</v>
      </c>
      <c r="K216" s="53"/>
      <c r="L216" s="51">
        <v>20.398348899999998</v>
      </c>
      <c r="M216" s="54"/>
      <c r="N216" s="54"/>
      <c r="O216" s="55">
        <f t="shared" ref="O216" si="90">I216+L216</f>
        <v>20.398348899999998</v>
      </c>
      <c r="P216" s="55">
        <f t="shared" ref="P216" si="91">IFERROR(O216/G216*10,0)</f>
        <v>0</v>
      </c>
    </row>
    <row r="217" spans="1:18" s="63" customFormat="1" ht="18" customHeight="1" x14ac:dyDescent="0.2">
      <c r="A217" s="46"/>
      <c r="B217" s="46" t="s">
        <v>48</v>
      </c>
      <c r="C217" s="57">
        <f>C215+C216</f>
        <v>25</v>
      </c>
      <c r="D217" s="58"/>
      <c r="E217" s="59"/>
      <c r="F217" s="57">
        <f>F215+F216</f>
        <v>0</v>
      </c>
      <c r="G217" s="51">
        <v>1908.2569753644561</v>
      </c>
      <c r="H217" s="60"/>
      <c r="I217" s="51"/>
      <c r="J217" s="61">
        <f t="shared" si="87"/>
        <v>2.5162423484636598</v>
      </c>
      <c r="K217" s="53"/>
      <c r="L217" s="51">
        <f>L215+L216</f>
        <v>480.16370131632198</v>
      </c>
      <c r="M217" s="54"/>
      <c r="N217" s="54"/>
      <c r="O217" s="62">
        <f>I217+L217</f>
        <v>480.16370131632198</v>
      </c>
      <c r="P217" s="62">
        <f>IFERROR(O217/G217*10,0)</f>
        <v>2.5162423484636598</v>
      </c>
    </row>
    <row r="218" spans="1:18" s="63" customFormat="1" ht="18" customHeight="1" x14ac:dyDescent="0.2">
      <c r="A218" s="46"/>
      <c r="B218" s="46" t="s">
        <v>158</v>
      </c>
      <c r="C218" s="57"/>
      <c r="D218" s="58"/>
      <c r="E218" s="59"/>
      <c r="F218" s="70"/>
      <c r="G218" s="51">
        <v>81.879061270000008</v>
      </c>
      <c r="H218" s="60"/>
      <c r="I218" s="51">
        <v>0</v>
      </c>
      <c r="J218" s="52"/>
      <c r="K218" s="53"/>
      <c r="L218" s="51">
        <v>18.340908878</v>
      </c>
      <c r="M218" s="54"/>
      <c r="N218" s="54"/>
      <c r="O218" s="55"/>
      <c r="P218" s="55"/>
    </row>
    <row r="219" spans="1:18" ht="18" customHeight="1" x14ac:dyDescent="0.2">
      <c r="A219" s="46"/>
      <c r="B219" s="46" t="s">
        <v>47</v>
      </c>
      <c r="C219" s="47">
        <f>C31+C35+C39+C46+C62+C67+C71+C75+C79+C83+C90+C94+C98+C102+C106+C110+C114+C118+C123+C131+C138+C144+C182+C189+C195+C215</f>
        <v>51241.98</v>
      </c>
      <c r="D219" s="48"/>
      <c r="E219" s="49"/>
      <c r="F219" s="47">
        <f>F31+F35+F39+F46+F62+F67+F71+F75+F79+F83+F90+F94+F98+F102+F106+F110+F114+F123+F131+F138+F144+F189+F195+F215</f>
        <v>5743.7106015744012</v>
      </c>
      <c r="G219" s="51">
        <v>0</v>
      </c>
      <c r="H219" s="60"/>
      <c r="I219" s="51">
        <v>0</v>
      </c>
      <c r="J219" s="61">
        <f t="shared" ref="J219:J282" si="92">IFERROR(L219/G219*10,0)</f>
        <v>0</v>
      </c>
      <c r="K219" s="53"/>
      <c r="L219" s="51">
        <v>80.943785150087038</v>
      </c>
      <c r="M219" s="54"/>
      <c r="N219" s="54"/>
      <c r="O219" s="62">
        <f>I219+L219</f>
        <v>80.943785150087038</v>
      </c>
      <c r="P219" s="62">
        <f>IFERROR(O219/G219*10,0)</f>
        <v>0</v>
      </c>
    </row>
    <row r="220" spans="1:18" ht="18" customHeight="1" x14ac:dyDescent="0.2">
      <c r="A220" s="46"/>
      <c r="B220" s="46" t="s">
        <v>48</v>
      </c>
      <c r="C220" s="47">
        <f>C33+C37+C44+C48+C64+C69+C73+C77+C81+C88+C92+C96+C100+C104+C108+C112+C116+C125+C133+C142+C146+C190+C197+C217+C184+C118</f>
        <v>51241.98</v>
      </c>
      <c r="D220" s="48"/>
      <c r="E220" s="49"/>
      <c r="F220" s="47">
        <f>F33+F37+F44+F48+F64+F69+F73+F77+F81+F88+F92+F96+F100+F104+F108+F112+F116+F125+F133+F142+F146+F190+F197+F217</f>
        <v>5743.7106015744012</v>
      </c>
      <c r="G220" s="51">
        <v>81.879061270000008</v>
      </c>
      <c r="H220" s="60"/>
      <c r="I220" s="51">
        <v>0</v>
      </c>
      <c r="J220" s="61">
        <f t="shared" si="92"/>
        <v>12.125773364778958</v>
      </c>
      <c r="K220" s="53"/>
      <c r="L220" s="51">
        <v>99.284694028087046</v>
      </c>
      <c r="M220" s="54"/>
      <c r="N220" s="54"/>
      <c r="O220" s="62">
        <f>I220+L220</f>
        <v>99.284694028087046</v>
      </c>
      <c r="P220" s="62">
        <f>IFERROR(O220/G220*10,0)</f>
        <v>12.125773364778958</v>
      </c>
      <c r="Q220" s="97"/>
      <c r="R220" s="97"/>
    </row>
    <row r="221" spans="1:18" ht="18" customHeight="1" x14ac:dyDescent="0.2">
      <c r="A221" s="46"/>
      <c r="B221" s="46" t="s">
        <v>159</v>
      </c>
      <c r="C221" s="66"/>
      <c r="D221" s="48"/>
      <c r="E221" s="49"/>
      <c r="F221" s="50"/>
      <c r="G221" s="51">
        <v>38.444016758179998</v>
      </c>
      <c r="H221" s="60"/>
      <c r="I221" s="51">
        <v>0</v>
      </c>
      <c r="J221" s="61">
        <f t="shared" si="92"/>
        <v>4.1685339583018832</v>
      </c>
      <c r="K221" s="53"/>
      <c r="L221" s="51">
        <v>16.025518935000001</v>
      </c>
      <c r="M221" s="54"/>
      <c r="N221" s="54"/>
      <c r="O221" s="55"/>
      <c r="P221" s="55"/>
      <c r="Q221" s="97"/>
      <c r="R221" s="97"/>
    </row>
    <row r="222" spans="1:18" ht="18" customHeight="1" x14ac:dyDescent="0.2">
      <c r="A222" s="95" t="s">
        <v>160</v>
      </c>
      <c r="B222" s="46" t="s">
        <v>47</v>
      </c>
      <c r="C222" s="47"/>
      <c r="D222" s="48"/>
      <c r="E222" s="49"/>
      <c r="F222" s="50"/>
      <c r="G222" s="51">
        <v>0</v>
      </c>
      <c r="H222" s="60"/>
      <c r="I222" s="51">
        <v>0</v>
      </c>
      <c r="J222" s="61">
        <f t="shared" si="92"/>
        <v>0</v>
      </c>
      <c r="K222" s="53"/>
      <c r="L222" s="51">
        <v>1.4085055</v>
      </c>
      <c r="M222" s="54"/>
      <c r="N222" s="54"/>
      <c r="O222" s="55"/>
      <c r="P222" s="55"/>
      <c r="Q222" s="97"/>
      <c r="R222" s="97"/>
    </row>
    <row r="223" spans="1:18" ht="18" customHeight="1" x14ac:dyDescent="0.2">
      <c r="A223" s="45">
        <v>1</v>
      </c>
      <c r="B223" s="46" t="s">
        <v>48</v>
      </c>
      <c r="C223" s="47">
        <v>3877.5</v>
      </c>
      <c r="D223" s="48">
        <v>1</v>
      </c>
      <c r="E223" s="49">
        <f t="shared" ref="E223:E224" si="93">$E$12</f>
        <v>0.37759999999999999</v>
      </c>
      <c r="F223" s="50">
        <f t="shared" ref="F223:F224" si="94">C223*D223*E223</f>
        <v>1464.144</v>
      </c>
      <c r="G223" s="51">
        <v>38.444016758179998</v>
      </c>
      <c r="H223" s="51"/>
      <c r="I223" s="51">
        <v>0</v>
      </c>
      <c r="J223" s="61">
        <f t="shared" si="92"/>
        <v>4.5349122971887281</v>
      </c>
      <c r="K223" s="53"/>
      <c r="L223" s="51">
        <v>17.434024435000001</v>
      </c>
      <c r="M223" s="54"/>
      <c r="N223" s="54"/>
      <c r="O223" s="55">
        <f t="shared" ref="O223:O241" si="95">I223+L223</f>
        <v>17.434024435000001</v>
      </c>
      <c r="P223" s="55">
        <f t="shared" ref="P223:P241" si="96">IFERROR(O223/G223*10,0)</f>
        <v>4.5349122971887281</v>
      </c>
    </row>
    <row r="224" spans="1:18" ht="18" customHeight="1" x14ac:dyDescent="0.2">
      <c r="A224" s="45">
        <v>2</v>
      </c>
      <c r="B224" s="46" t="s">
        <v>161</v>
      </c>
      <c r="C224" s="47">
        <v>2982.5</v>
      </c>
      <c r="D224" s="48">
        <v>0.64115765660347912</v>
      </c>
      <c r="E224" s="49">
        <f t="shared" si="93"/>
        <v>0.37759999999999999</v>
      </c>
      <c r="F224" s="50">
        <f t="shared" si="94"/>
        <v>722.06662360558539</v>
      </c>
      <c r="G224" s="51">
        <v>0</v>
      </c>
      <c r="H224" s="51"/>
      <c r="I224" s="51">
        <v>0</v>
      </c>
      <c r="J224" s="61">
        <f t="shared" si="92"/>
        <v>0</v>
      </c>
      <c r="K224" s="53"/>
      <c r="L224" s="51">
        <v>0</v>
      </c>
      <c r="M224" s="54"/>
      <c r="N224" s="54"/>
      <c r="O224" s="55">
        <f t="shared" si="95"/>
        <v>0</v>
      </c>
      <c r="P224" s="55">
        <f t="shared" si="96"/>
        <v>0</v>
      </c>
    </row>
    <row r="225" spans="1:18" ht="18" customHeight="1" x14ac:dyDescent="0.2">
      <c r="A225" s="45"/>
      <c r="B225" s="46" t="s">
        <v>162</v>
      </c>
      <c r="C225" s="47"/>
      <c r="D225" s="48"/>
      <c r="E225" s="49"/>
      <c r="F225" s="50"/>
      <c r="G225" s="51">
        <v>38.700576440100001</v>
      </c>
      <c r="H225" s="51"/>
      <c r="I225" s="51">
        <v>0</v>
      </c>
      <c r="J225" s="61">
        <f t="shared" si="92"/>
        <v>8.8246874378386284</v>
      </c>
      <c r="K225" s="53"/>
      <c r="L225" s="51">
        <v>34.152049074806406</v>
      </c>
      <c r="M225" s="54"/>
      <c r="N225" s="54"/>
      <c r="O225" s="51">
        <f>L225</f>
        <v>34.152049074806406</v>
      </c>
      <c r="P225" s="55">
        <f t="shared" si="96"/>
        <v>8.8246874378386284</v>
      </c>
    </row>
    <row r="226" spans="1:18" ht="18" customHeight="1" x14ac:dyDescent="0.2">
      <c r="A226" s="45"/>
      <c r="B226" s="46" t="s">
        <v>163</v>
      </c>
      <c r="C226" s="57">
        <f>C224+C225</f>
        <v>2982.5</v>
      </c>
      <c r="D226" s="58"/>
      <c r="E226" s="59"/>
      <c r="F226" s="57">
        <f>F224+F225</f>
        <v>722.06662360558539</v>
      </c>
      <c r="G226" s="51">
        <v>17.354285463363997</v>
      </c>
      <c r="H226" s="72"/>
      <c r="I226" s="51">
        <v>0</v>
      </c>
      <c r="J226" s="61">
        <f t="shared" si="92"/>
        <v>9.3124000339167381</v>
      </c>
      <c r="K226" s="53"/>
      <c r="L226" s="51">
        <v>16.161004853763163</v>
      </c>
      <c r="M226" s="72">
        <f>M224+M225</f>
        <v>0</v>
      </c>
      <c r="N226" s="72">
        <f>N224+N225</f>
        <v>0</v>
      </c>
      <c r="O226" s="72">
        <f>O224+O225</f>
        <v>34.152049074806406</v>
      </c>
      <c r="P226" s="62"/>
    </row>
    <row r="227" spans="1:18" ht="18" customHeight="1" x14ac:dyDescent="0.2">
      <c r="A227" s="45">
        <v>3</v>
      </c>
      <c r="B227" s="46" t="s">
        <v>164</v>
      </c>
      <c r="C227" s="57">
        <v>65</v>
      </c>
      <c r="D227" s="58"/>
      <c r="E227" s="59"/>
      <c r="F227" s="57"/>
      <c r="G227" s="51">
        <v>20.140547829999999</v>
      </c>
      <c r="H227" s="51"/>
      <c r="I227" s="51">
        <v>0</v>
      </c>
      <c r="J227" s="61">
        <f t="shared" si="92"/>
        <v>7.5537811999116808</v>
      </c>
      <c r="K227" s="53"/>
      <c r="L227" s="51">
        <v>15.2137291554176</v>
      </c>
      <c r="M227" s="54"/>
      <c r="N227" s="54"/>
      <c r="O227" s="62">
        <f t="shared" ref="O227:O229" si="97">I227+L227</f>
        <v>15.2137291554176</v>
      </c>
      <c r="P227" s="62">
        <f t="shared" ref="P227:P229" si="98">IFERROR(O227/G227*10,0)</f>
        <v>7.5537811999116808</v>
      </c>
    </row>
    <row r="228" spans="1:18" ht="18" customHeight="1" x14ac:dyDescent="0.2">
      <c r="A228" s="45"/>
      <c r="B228" s="46" t="s">
        <v>165</v>
      </c>
      <c r="C228" s="57"/>
      <c r="D228" s="58"/>
      <c r="E228" s="59"/>
      <c r="F228" s="57"/>
      <c r="G228" s="51">
        <v>21.603768414999998</v>
      </c>
      <c r="H228" s="51"/>
      <c r="I228" s="51">
        <v>0</v>
      </c>
      <c r="J228" s="61">
        <f t="shared" si="92"/>
        <v>6.7561872317033922</v>
      </c>
      <c r="K228" s="53"/>
      <c r="L228" s="51">
        <v>14.595910432210001</v>
      </c>
      <c r="M228" s="54"/>
      <c r="N228" s="54"/>
      <c r="O228" s="62">
        <f t="shared" si="97"/>
        <v>14.595910432210001</v>
      </c>
      <c r="P228" s="55">
        <f t="shared" si="96"/>
        <v>6.7561872317033922</v>
      </c>
    </row>
    <row r="229" spans="1:18" ht="18" customHeight="1" x14ac:dyDescent="0.2">
      <c r="A229" s="45"/>
      <c r="B229" s="46" t="s">
        <v>166</v>
      </c>
      <c r="C229" s="57"/>
      <c r="D229" s="58"/>
      <c r="E229" s="59"/>
      <c r="F229" s="57"/>
      <c r="G229" s="51">
        <v>8.9189560444799998</v>
      </c>
      <c r="H229" s="51"/>
      <c r="I229" s="51">
        <v>0</v>
      </c>
      <c r="J229" s="61">
        <f t="shared" si="92"/>
        <v>7.6588734442942998</v>
      </c>
      <c r="K229" s="53"/>
      <c r="L229" s="51">
        <v>6.8309155599895997</v>
      </c>
      <c r="M229" s="54"/>
      <c r="N229" s="54"/>
      <c r="O229" s="62">
        <f t="shared" si="97"/>
        <v>6.8309155599895997</v>
      </c>
      <c r="P229" s="62">
        <f t="shared" si="98"/>
        <v>7.6588734442942998</v>
      </c>
    </row>
    <row r="230" spans="1:18" ht="18" customHeight="1" x14ac:dyDescent="0.2">
      <c r="A230" s="45">
        <v>4</v>
      </c>
      <c r="B230" s="46" t="s">
        <v>167</v>
      </c>
      <c r="C230" s="47"/>
      <c r="D230" s="48"/>
      <c r="E230" s="49"/>
      <c r="F230" s="50"/>
      <c r="G230" s="51">
        <v>1.2510701477999999</v>
      </c>
      <c r="H230" s="53"/>
      <c r="I230" s="51">
        <v>0</v>
      </c>
      <c r="J230" s="61">
        <f t="shared" si="92"/>
        <v>6.7920121093156913</v>
      </c>
      <c r="K230" s="53"/>
      <c r="L230" s="51">
        <v>0.84972835934609714</v>
      </c>
      <c r="M230" s="54"/>
      <c r="N230" s="54"/>
      <c r="O230" s="55"/>
      <c r="P230" s="55"/>
    </row>
    <row r="231" spans="1:18" ht="18" customHeight="1" x14ac:dyDescent="0.2">
      <c r="A231" s="46"/>
      <c r="B231" s="46" t="s">
        <v>168</v>
      </c>
      <c r="C231" s="47">
        <v>14</v>
      </c>
      <c r="D231" s="48"/>
      <c r="E231" s="49"/>
      <c r="F231" s="50">
        <f t="shared" ref="F231:F239" si="99">C231*D231*E231</f>
        <v>0</v>
      </c>
      <c r="G231" s="51">
        <v>19.353986879999997</v>
      </c>
      <c r="H231" s="51"/>
      <c r="I231" s="51">
        <v>0</v>
      </c>
      <c r="J231" s="61">
        <f t="shared" si="92"/>
        <v>7.7291540872430318</v>
      </c>
      <c r="K231" s="53"/>
      <c r="L231" s="51">
        <v>14.9589946798</v>
      </c>
      <c r="M231" s="54"/>
      <c r="N231" s="54"/>
      <c r="O231" s="55">
        <f>I231+L231</f>
        <v>14.9589946798</v>
      </c>
      <c r="P231" s="55">
        <f>IFERROR(O231/G231*10,0)</f>
        <v>7.7291540872430318</v>
      </c>
    </row>
    <row r="232" spans="1:18" ht="18" customHeight="1" x14ac:dyDescent="0.2">
      <c r="A232" s="46"/>
      <c r="B232" s="46" t="s">
        <v>169</v>
      </c>
      <c r="C232" s="47">
        <v>7.5</v>
      </c>
      <c r="D232" s="48"/>
      <c r="E232" s="49"/>
      <c r="F232" s="50">
        <f t="shared" si="99"/>
        <v>0</v>
      </c>
      <c r="G232" s="51">
        <v>21.400598669999997</v>
      </c>
      <c r="H232" s="51"/>
      <c r="I232" s="51">
        <v>0</v>
      </c>
      <c r="J232" s="61">
        <f t="shared" si="92"/>
        <v>7.2292092764150704</v>
      </c>
      <c r="K232" s="53"/>
      <c r="L232" s="51">
        <v>15.4709406426</v>
      </c>
      <c r="M232" s="54"/>
      <c r="N232" s="54"/>
      <c r="O232" s="55">
        <f t="shared" ref="O232:O239" si="100">I232+L232</f>
        <v>15.4709406426</v>
      </c>
      <c r="P232" s="55">
        <f t="shared" si="96"/>
        <v>7.2292092764150704</v>
      </c>
    </row>
    <row r="233" spans="1:18" ht="18" customHeight="1" x14ac:dyDescent="0.2">
      <c r="A233" s="46"/>
      <c r="B233" s="46" t="s">
        <v>170</v>
      </c>
      <c r="C233" s="47">
        <v>10</v>
      </c>
      <c r="D233" s="48"/>
      <c r="E233" s="49"/>
      <c r="F233" s="50">
        <f t="shared" si="99"/>
        <v>0</v>
      </c>
      <c r="G233" s="51">
        <v>9.9406615920000014</v>
      </c>
      <c r="H233" s="51"/>
      <c r="I233" s="51">
        <v>0</v>
      </c>
      <c r="J233" s="61">
        <f t="shared" si="92"/>
        <v>7.3694917682416561</v>
      </c>
      <c r="K233" s="53"/>
      <c r="L233" s="51">
        <v>7.3257623773120004</v>
      </c>
      <c r="M233" s="54"/>
      <c r="N233" s="54"/>
      <c r="O233" s="55">
        <f t="shared" si="100"/>
        <v>7.3257623773120004</v>
      </c>
      <c r="P233" s="55">
        <f t="shared" si="96"/>
        <v>7.3694917682416561</v>
      </c>
    </row>
    <row r="234" spans="1:18" ht="18" customHeight="1" x14ac:dyDescent="0.2">
      <c r="A234" s="46"/>
      <c r="B234" s="46" t="s">
        <v>46</v>
      </c>
      <c r="C234" s="47">
        <v>8</v>
      </c>
      <c r="D234" s="48"/>
      <c r="E234" s="49"/>
      <c r="F234" s="50">
        <f t="shared" si="99"/>
        <v>0</v>
      </c>
      <c r="G234" s="51">
        <v>158.66445148274397</v>
      </c>
      <c r="H234" s="51"/>
      <c r="I234" s="51">
        <v>0</v>
      </c>
      <c r="J234" s="61">
        <f t="shared" si="92"/>
        <v>7.9134950495763965</v>
      </c>
      <c r="K234" s="53"/>
      <c r="L234" s="51">
        <v>125.55903513524488</v>
      </c>
      <c r="M234" s="54"/>
      <c r="N234" s="54"/>
      <c r="O234" s="55">
        <f t="shared" si="100"/>
        <v>125.55903513524488</v>
      </c>
      <c r="P234" s="55">
        <f t="shared" si="96"/>
        <v>7.9134950495763965</v>
      </c>
    </row>
    <row r="235" spans="1:18" ht="18" customHeight="1" x14ac:dyDescent="0.2">
      <c r="A235" s="46"/>
      <c r="B235" s="46" t="s">
        <v>47</v>
      </c>
      <c r="C235" s="47">
        <v>12</v>
      </c>
      <c r="D235" s="48"/>
      <c r="E235" s="49"/>
      <c r="F235" s="50">
        <f t="shared" si="99"/>
        <v>0</v>
      </c>
      <c r="G235" s="51">
        <v>0</v>
      </c>
      <c r="H235" s="51"/>
      <c r="I235" s="51">
        <v>0</v>
      </c>
      <c r="J235" s="61">
        <f t="shared" si="92"/>
        <v>0</v>
      </c>
      <c r="K235" s="53"/>
      <c r="L235" s="51">
        <v>0</v>
      </c>
      <c r="M235" s="54"/>
      <c r="N235" s="54"/>
      <c r="O235" s="55">
        <f t="shared" si="100"/>
        <v>0</v>
      </c>
      <c r="P235" s="55">
        <f t="shared" si="96"/>
        <v>0</v>
      </c>
    </row>
    <row r="236" spans="1:18" ht="18" customHeight="1" x14ac:dyDescent="0.2">
      <c r="A236" s="46"/>
      <c r="B236" s="46" t="s">
        <v>48</v>
      </c>
      <c r="C236" s="47">
        <v>4.95</v>
      </c>
      <c r="D236" s="48"/>
      <c r="E236" s="49"/>
      <c r="F236" s="50">
        <f t="shared" si="99"/>
        <v>0</v>
      </c>
      <c r="G236" s="51">
        <v>158.66445148274397</v>
      </c>
      <c r="H236" s="51"/>
      <c r="I236" s="51">
        <v>0</v>
      </c>
      <c r="J236" s="61">
        <f t="shared" si="92"/>
        <v>7.9134950495763965</v>
      </c>
      <c r="K236" s="53"/>
      <c r="L236" s="51">
        <v>125.55903513524488</v>
      </c>
      <c r="M236" s="54"/>
      <c r="N236" s="54"/>
      <c r="O236" s="55">
        <f t="shared" si="100"/>
        <v>125.55903513524488</v>
      </c>
      <c r="P236" s="55">
        <f t="shared" si="96"/>
        <v>7.9134950495763965</v>
      </c>
    </row>
    <row r="237" spans="1:18" ht="18" customHeight="1" x14ac:dyDescent="0.2">
      <c r="A237" s="46"/>
      <c r="B237" s="46" t="s">
        <v>171</v>
      </c>
      <c r="C237" s="47">
        <v>8</v>
      </c>
      <c r="D237" s="48"/>
      <c r="E237" s="49"/>
      <c r="F237" s="50">
        <f t="shared" si="99"/>
        <v>0</v>
      </c>
      <c r="G237" s="51">
        <v>0</v>
      </c>
      <c r="H237" s="51"/>
      <c r="I237" s="51">
        <v>0</v>
      </c>
      <c r="J237" s="61">
        <f t="shared" si="92"/>
        <v>0</v>
      </c>
      <c r="K237" s="53"/>
      <c r="L237" s="51">
        <v>0</v>
      </c>
      <c r="M237" s="54"/>
      <c r="N237" s="54"/>
      <c r="O237" s="55">
        <f t="shared" si="100"/>
        <v>0</v>
      </c>
      <c r="P237" s="55">
        <f t="shared" si="96"/>
        <v>0</v>
      </c>
    </row>
    <row r="238" spans="1:18" ht="18" customHeight="1" x14ac:dyDescent="0.2">
      <c r="A238" s="46"/>
      <c r="B238" s="46" t="s">
        <v>172</v>
      </c>
      <c r="C238" s="47">
        <v>10</v>
      </c>
      <c r="D238" s="48"/>
      <c r="E238" s="49"/>
      <c r="F238" s="50">
        <f t="shared" si="99"/>
        <v>0</v>
      </c>
      <c r="G238" s="51">
        <v>0</v>
      </c>
      <c r="H238" s="51"/>
      <c r="I238" s="51">
        <v>0</v>
      </c>
      <c r="J238" s="61">
        <f t="shared" si="92"/>
        <v>0</v>
      </c>
      <c r="K238" s="53"/>
      <c r="L238" s="51">
        <v>0</v>
      </c>
      <c r="M238" s="54"/>
      <c r="N238" s="54"/>
      <c r="O238" s="55">
        <f t="shared" si="100"/>
        <v>0</v>
      </c>
      <c r="P238" s="55">
        <f t="shared" si="96"/>
        <v>0</v>
      </c>
      <c r="Q238" s="97"/>
      <c r="R238" s="97"/>
    </row>
    <row r="239" spans="1:18" ht="18" customHeight="1" x14ac:dyDescent="0.2">
      <c r="A239" s="46"/>
      <c r="B239" s="46" t="s">
        <v>173</v>
      </c>
      <c r="C239" s="47">
        <v>20</v>
      </c>
      <c r="D239" s="48"/>
      <c r="E239" s="49"/>
      <c r="F239" s="50">
        <f t="shared" si="99"/>
        <v>0</v>
      </c>
      <c r="G239" s="51">
        <v>0</v>
      </c>
      <c r="H239" s="51"/>
      <c r="I239" s="51">
        <v>0</v>
      </c>
      <c r="J239" s="61">
        <f t="shared" si="92"/>
        <v>0</v>
      </c>
      <c r="K239" s="53"/>
      <c r="L239" s="51">
        <v>0</v>
      </c>
      <c r="M239" s="54"/>
      <c r="N239" s="54"/>
      <c r="O239" s="55">
        <f t="shared" si="100"/>
        <v>0</v>
      </c>
      <c r="P239" s="55">
        <f t="shared" si="96"/>
        <v>0</v>
      </c>
    </row>
    <row r="240" spans="1:18" ht="18" customHeight="1" x14ac:dyDescent="0.2">
      <c r="A240" s="46"/>
      <c r="B240" s="46" t="s">
        <v>174</v>
      </c>
      <c r="C240" s="47">
        <f>SUM(C231:C239)</f>
        <v>94.45</v>
      </c>
      <c r="D240" s="48"/>
      <c r="E240" s="49"/>
      <c r="F240" s="47">
        <f>SUM(F231:F239)</f>
        <v>0</v>
      </c>
      <c r="G240" s="51">
        <v>0</v>
      </c>
      <c r="H240" s="60"/>
      <c r="I240" s="51">
        <v>0</v>
      </c>
      <c r="J240" s="61">
        <f t="shared" si="92"/>
        <v>0</v>
      </c>
      <c r="K240" s="53"/>
      <c r="L240" s="51">
        <v>0</v>
      </c>
      <c r="M240" s="54"/>
      <c r="N240" s="54"/>
      <c r="O240" s="62">
        <f t="shared" si="95"/>
        <v>0</v>
      </c>
      <c r="P240" s="62">
        <f t="shared" si="96"/>
        <v>0</v>
      </c>
    </row>
    <row r="241" spans="1:16" ht="18" customHeight="1" x14ac:dyDescent="0.2">
      <c r="A241" s="46"/>
      <c r="B241" s="46" t="s">
        <v>175</v>
      </c>
      <c r="C241" s="47"/>
      <c r="D241" s="48"/>
      <c r="E241" s="49"/>
      <c r="F241" s="50"/>
      <c r="G241" s="51">
        <v>0</v>
      </c>
      <c r="H241" s="51"/>
      <c r="I241" s="51">
        <v>0</v>
      </c>
      <c r="J241" s="61">
        <f t="shared" si="92"/>
        <v>0</v>
      </c>
      <c r="K241" s="53"/>
      <c r="L241" s="51">
        <v>0</v>
      </c>
      <c r="M241" s="54"/>
      <c r="N241" s="54"/>
      <c r="O241" s="55">
        <f t="shared" si="95"/>
        <v>0</v>
      </c>
      <c r="P241" s="62">
        <f t="shared" si="96"/>
        <v>0</v>
      </c>
    </row>
    <row r="242" spans="1:16" ht="18" customHeight="1" x14ac:dyDescent="0.2">
      <c r="A242" s="46"/>
      <c r="B242" s="46" t="s">
        <v>176</v>
      </c>
      <c r="C242" s="57">
        <f>C240+C241</f>
        <v>94.45</v>
      </c>
      <c r="D242" s="58"/>
      <c r="E242" s="59"/>
      <c r="F242" s="57">
        <f>F240+F241</f>
        <v>0</v>
      </c>
      <c r="G242" s="51">
        <v>0</v>
      </c>
      <c r="H242" s="60"/>
      <c r="I242" s="51">
        <v>0</v>
      </c>
      <c r="J242" s="61">
        <f t="shared" si="92"/>
        <v>0</v>
      </c>
      <c r="K242" s="53"/>
      <c r="L242" s="51">
        <v>0</v>
      </c>
      <c r="M242" s="60">
        <f t="shared" ref="M242:O242" si="101">M240+M241</f>
        <v>0</v>
      </c>
      <c r="N242" s="60">
        <f t="shared" si="101"/>
        <v>0</v>
      </c>
      <c r="O242" s="60">
        <f t="shared" si="101"/>
        <v>0</v>
      </c>
      <c r="P242" s="62"/>
    </row>
    <row r="243" spans="1:16" ht="18" customHeight="1" x14ac:dyDescent="0.2">
      <c r="A243" s="46"/>
      <c r="B243" s="46" t="s">
        <v>177</v>
      </c>
      <c r="C243" s="47"/>
      <c r="D243" s="48"/>
      <c r="E243" s="49"/>
      <c r="F243" s="50"/>
      <c r="G243" s="51">
        <v>0</v>
      </c>
      <c r="H243" s="60"/>
      <c r="I243" s="51">
        <v>0</v>
      </c>
      <c r="J243" s="61">
        <f t="shared" si="92"/>
        <v>0</v>
      </c>
      <c r="K243" s="53"/>
      <c r="L243" s="51">
        <v>0</v>
      </c>
      <c r="M243" s="54"/>
      <c r="N243" s="54"/>
      <c r="O243" s="55"/>
      <c r="P243" s="55"/>
    </row>
    <row r="244" spans="1:16" ht="18" customHeight="1" x14ac:dyDescent="0.2">
      <c r="A244" s="95" t="s">
        <v>178</v>
      </c>
      <c r="B244" s="46" t="s">
        <v>179</v>
      </c>
      <c r="C244" s="47"/>
      <c r="D244" s="48"/>
      <c r="E244" s="49"/>
      <c r="F244" s="50"/>
      <c r="G244" s="51">
        <v>0</v>
      </c>
      <c r="H244" s="53"/>
      <c r="I244" s="51">
        <v>0</v>
      </c>
      <c r="J244" s="61">
        <f t="shared" si="92"/>
        <v>0</v>
      </c>
      <c r="K244" s="53"/>
      <c r="L244" s="51">
        <v>0</v>
      </c>
      <c r="M244" s="54"/>
      <c r="N244" s="54"/>
      <c r="O244" s="55"/>
      <c r="P244" s="55"/>
    </row>
    <row r="245" spans="1:16" ht="18" customHeight="1" x14ac:dyDescent="0.2">
      <c r="A245" s="46"/>
      <c r="B245" s="46" t="s">
        <v>180</v>
      </c>
      <c r="C245" s="57">
        <v>0</v>
      </c>
      <c r="D245" s="58"/>
      <c r="E245" s="59"/>
      <c r="F245" s="57">
        <v>0</v>
      </c>
      <c r="G245" s="51">
        <v>0</v>
      </c>
      <c r="H245" s="60"/>
      <c r="I245" s="51">
        <v>0</v>
      </c>
      <c r="J245" s="61">
        <f t="shared" si="92"/>
        <v>0</v>
      </c>
      <c r="K245" s="53"/>
      <c r="L245" s="51">
        <v>0</v>
      </c>
      <c r="M245" s="54"/>
      <c r="N245" s="54"/>
      <c r="O245" s="55">
        <f t="shared" ref="O245:O246" si="102">I245+L245</f>
        <v>0</v>
      </c>
      <c r="P245" s="55">
        <f t="shared" ref="P245" si="103">IFERROR(O245/G245*10,0)</f>
        <v>0</v>
      </c>
    </row>
    <row r="246" spans="1:16" s="63" customFormat="1" ht="18" customHeight="1" x14ac:dyDescent="0.2">
      <c r="A246" s="46"/>
      <c r="B246" s="46" t="s">
        <v>181</v>
      </c>
      <c r="C246" s="57"/>
      <c r="D246" s="58"/>
      <c r="E246" s="59"/>
      <c r="F246" s="70"/>
      <c r="G246" s="51">
        <v>0</v>
      </c>
      <c r="H246" s="60"/>
      <c r="I246" s="51">
        <v>0</v>
      </c>
      <c r="J246" s="61">
        <f t="shared" si="92"/>
        <v>0</v>
      </c>
      <c r="K246" s="53"/>
      <c r="L246" s="51">
        <v>0</v>
      </c>
      <c r="M246" s="54"/>
      <c r="N246" s="54"/>
      <c r="O246" s="55">
        <f t="shared" si="102"/>
        <v>0</v>
      </c>
      <c r="P246" s="55"/>
    </row>
    <row r="247" spans="1:16" s="63" customFormat="1" ht="18" customHeight="1" x14ac:dyDescent="0.2">
      <c r="A247" s="46"/>
      <c r="B247" s="46" t="s">
        <v>182</v>
      </c>
      <c r="C247" s="57">
        <f>C245+C246</f>
        <v>0</v>
      </c>
      <c r="D247" s="58"/>
      <c r="E247" s="59"/>
      <c r="F247" s="57">
        <f>F245+F246</f>
        <v>0</v>
      </c>
      <c r="G247" s="51">
        <v>0</v>
      </c>
      <c r="H247" s="60"/>
      <c r="I247" s="51">
        <v>0</v>
      </c>
      <c r="J247" s="61">
        <f t="shared" si="92"/>
        <v>0</v>
      </c>
      <c r="K247" s="53"/>
      <c r="L247" s="51">
        <v>0</v>
      </c>
      <c r="M247" s="54"/>
      <c r="N247" s="54"/>
      <c r="O247" s="55">
        <f>I247+L247</f>
        <v>0</v>
      </c>
      <c r="P247" s="55">
        <f>IFERROR(O247/G247*10,0)</f>
        <v>0</v>
      </c>
    </row>
    <row r="248" spans="1:16" s="63" customFormat="1" ht="18" customHeight="1" x14ac:dyDescent="0.2">
      <c r="A248" s="46"/>
      <c r="B248" s="46" t="s">
        <v>183</v>
      </c>
      <c r="C248" s="57"/>
      <c r="D248" s="58"/>
      <c r="E248" s="59"/>
      <c r="F248" s="70"/>
      <c r="G248" s="51">
        <v>0</v>
      </c>
      <c r="H248" s="60"/>
      <c r="I248" s="51">
        <v>0</v>
      </c>
      <c r="J248" s="61">
        <f t="shared" si="92"/>
        <v>0</v>
      </c>
      <c r="K248" s="53"/>
      <c r="L248" s="51">
        <v>0</v>
      </c>
      <c r="M248" s="54"/>
      <c r="N248" s="54"/>
      <c r="O248" s="55"/>
      <c r="P248" s="55"/>
    </row>
    <row r="249" spans="1:16" ht="18" customHeight="1" x14ac:dyDescent="0.2">
      <c r="A249" s="46"/>
      <c r="B249" s="46" t="s">
        <v>184</v>
      </c>
      <c r="C249" s="47">
        <f>C223+C224+C240+C245</f>
        <v>6954.45</v>
      </c>
      <c r="D249" s="48"/>
      <c r="E249" s="49"/>
      <c r="F249" s="47">
        <f>F223+F224+F240+F245</f>
        <v>2186.2106236055852</v>
      </c>
      <c r="G249" s="51">
        <v>0</v>
      </c>
      <c r="H249" s="60"/>
      <c r="I249" s="51">
        <v>0</v>
      </c>
      <c r="J249" s="61">
        <f t="shared" si="92"/>
        <v>0</v>
      </c>
      <c r="K249" s="53"/>
      <c r="L249" s="51">
        <v>0</v>
      </c>
      <c r="M249" s="54"/>
      <c r="N249" s="54"/>
      <c r="O249" s="62">
        <f>I249+L249</f>
        <v>0</v>
      </c>
      <c r="P249" s="62">
        <f>IFERROR(O249/G249*10,0)</f>
        <v>0</v>
      </c>
    </row>
    <row r="250" spans="1:16" s="63" customFormat="1" ht="18" customHeight="1" x14ac:dyDescent="0.2">
      <c r="A250" s="46"/>
      <c r="B250" s="46" t="s">
        <v>185</v>
      </c>
      <c r="C250" s="47">
        <f>C223+C226+C242+C247</f>
        <v>6954.45</v>
      </c>
      <c r="D250" s="58"/>
      <c r="E250" s="59"/>
      <c r="F250" s="47">
        <f>F223+F226+F242+F247</f>
        <v>2186.2106236055852</v>
      </c>
      <c r="G250" s="51">
        <v>0</v>
      </c>
      <c r="H250" s="60"/>
      <c r="I250" s="51">
        <v>0</v>
      </c>
      <c r="J250" s="61">
        <f t="shared" si="92"/>
        <v>0</v>
      </c>
      <c r="K250" s="53"/>
      <c r="L250" s="51">
        <v>0</v>
      </c>
      <c r="M250" s="54"/>
      <c r="N250" s="54"/>
      <c r="O250" s="62">
        <f>I250+L250</f>
        <v>0</v>
      </c>
      <c r="P250" s="62">
        <f>IFERROR(O250/G250*10,0)</f>
        <v>0</v>
      </c>
    </row>
    <row r="251" spans="1:16" s="63" customFormat="1" ht="18" customHeight="1" x14ac:dyDescent="0.2">
      <c r="A251" s="46"/>
      <c r="B251" s="46" t="s">
        <v>186</v>
      </c>
      <c r="C251" s="47"/>
      <c r="D251" s="48"/>
      <c r="E251" s="49"/>
      <c r="F251" s="50"/>
      <c r="G251" s="51">
        <v>0</v>
      </c>
      <c r="H251" s="60"/>
      <c r="I251" s="51">
        <v>0</v>
      </c>
      <c r="J251" s="61">
        <f t="shared" si="92"/>
        <v>0</v>
      </c>
      <c r="K251" s="53"/>
      <c r="L251" s="51">
        <v>0</v>
      </c>
      <c r="M251" s="54"/>
      <c r="N251" s="54"/>
      <c r="O251" s="55"/>
      <c r="P251" s="55"/>
    </row>
    <row r="252" spans="1:16" ht="18" customHeight="1" x14ac:dyDescent="0.2">
      <c r="A252" s="46"/>
      <c r="B252" s="46" t="s">
        <v>187</v>
      </c>
      <c r="C252" s="47">
        <f>C219+C249</f>
        <v>58196.43</v>
      </c>
      <c r="D252" s="48"/>
      <c r="E252" s="49"/>
      <c r="F252" s="47">
        <f>F219+F249</f>
        <v>7929.9212251799863</v>
      </c>
      <c r="G252" s="51">
        <v>0</v>
      </c>
      <c r="H252" s="60"/>
      <c r="I252" s="51">
        <v>0</v>
      </c>
      <c r="J252" s="61">
        <f t="shared" si="92"/>
        <v>0</v>
      </c>
      <c r="K252" s="53"/>
      <c r="L252" s="51">
        <v>0</v>
      </c>
      <c r="M252" s="54"/>
      <c r="N252" s="54"/>
      <c r="O252" s="62">
        <f>I252+L252</f>
        <v>0</v>
      </c>
      <c r="P252" s="62">
        <f>IFERROR(O252/G252*10,0)</f>
        <v>0</v>
      </c>
    </row>
    <row r="253" spans="1:16" ht="18" customHeight="1" x14ac:dyDescent="0.2">
      <c r="A253" s="46"/>
      <c r="B253" s="46" t="s">
        <v>188</v>
      </c>
      <c r="C253" s="47">
        <f>C220+C250</f>
        <v>58196.43</v>
      </c>
      <c r="D253" s="48"/>
      <c r="E253" s="49"/>
      <c r="F253" s="47">
        <f>F220+F250</f>
        <v>7929.9212251799863</v>
      </c>
      <c r="G253" s="51">
        <v>0</v>
      </c>
      <c r="H253" s="60"/>
      <c r="I253" s="51">
        <v>0</v>
      </c>
      <c r="J253" s="61">
        <f t="shared" si="92"/>
        <v>0</v>
      </c>
      <c r="K253" s="53"/>
      <c r="L253" s="51">
        <v>0</v>
      </c>
      <c r="M253" s="54"/>
      <c r="N253" s="54"/>
      <c r="O253" s="62">
        <f>I253+L253</f>
        <v>0</v>
      </c>
      <c r="P253" s="62">
        <f>IFERROR(O253/G253*10,0)</f>
        <v>0</v>
      </c>
    </row>
    <row r="254" spans="1:16" ht="18" customHeight="1" x14ac:dyDescent="0.2">
      <c r="A254" s="46"/>
      <c r="B254" s="46" t="s">
        <v>46</v>
      </c>
      <c r="C254" s="47"/>
      <c r="D254" s="48"/>
      <c r="E254" s="49"/>
      <c r="F254" s="50"/>
      <c r="G254" s="51">
        <v>0</v>
      </c>
      <c r="H254" s="60"/>
      <c r="I254" s="51">
        <v>0</v>
      </c>
      <c r="J254" s="61">
        <f t="shared" si="92"/>
        <v>0</v>
      </c>
      <c r="K254" s="53"/>
      <c r="L254" s="51">
        <v>0</v>
      </c>
      <c r="M254" s="54"/>
      <c r="N254" s="54"/>
      <c r="O254" s="55"/>
      <c r="P254" s="55"/>
    </row>
    <row r="255" spans="1:16" ht="18" customHeight="1" x14ac:dyDescent="0.2">
      <c r="A255" s="56" t="s">
        <v>189</v>
      </c>
      <c r="B255" s="46" t="s">
        <v>47</v>
      </c>
      <c r="C255" s="47"/>
      <c r="D255" s="48"/>
      <c r="E255" s="49"/>
      <c r="F255" s="50"/>
      <c r="G255" s="51">
        <v>0</v>
      </c>
      <c r="H255" s="53"/>
      <c r="I255" s="51">
        <v>0</v>
      </c>
      <c r="J255" s="61">
        <f t="shared" si="92"/>
        <v>0</v>
      </c>
      <c r="K255" s="53"/>
      <c r="L255" s="51">
        <v>0</v>
      </c>
      <c r="M255" s="54"/>
      <c r="N255" s="54"/>
      <c r="O255" s="55"/>
      <c r="P255" s="96"/>
    </row>
    <row r="256" spans="1:16" s="63" customFormat="1" ht="18" customHeight="1" x14ac:dyDescent="0.2">
      <c r="A256" s="45">
        <v>1</v>
      </c>
      <c r="B256" s="46" t="s">
        <v>48</v>
      </c>
      <c r="C256" s="57"/>
      <c r="D256" s="58"/>
      <c r="E256" s="59"/>
      <c r="F256" s="70"/>
      <c r="G256" s="51">
        <v>0</v>
      </c>
      <c r="H256" s="51"/>
      <c r="I256" s="51">
        <v>0</v>
      </c>
      <c r="J256" s="61">
        <f t="shared" si="92"/>
        <v>0</v>
      </c>
      <c r="K256" s="53"/>
      <c r="L256" s="51">
        <v>0</v>
      </c>
      <c r="M256" s="54"/>
      <c r="N256" s="54"/>
      <c r="O256" s="55">
        <f t="shared" ref="O256:O305" si="104">I256+L256</f>
        <v>0</v>
      </c>
      <c r="P256" s="55">
        <f t="shared" ref="P256:P305" si="105">IFERROR(O256/G256*10,0)</f>
        <v>0</v>
      </c>
    </row>
    <row r="257" spans="1:18" ht="18" customHeight="1" x14ac:dyDescent="0.2">
      <c r="A257" s="46"/>
      <c r="B257" s="46" t="s">
        <v>190</v>
      </c>
      <c r="C257" s="47"/>
      <c r="D257" s="48"/>
      <c r="E257" s="49"/>
      <c r="F257" s="50"/>
      <c r="G257" s="51">
        <v>4678.6090866053801</v>
      </c>
      <c r="H257" s="51"/>
      <c r="I257" s="51">
        <v>-52.008768200000006</v>
      </c>
      <c r="J257" s="61">
        <f t="shared" si="92"/>
        <v>4.1069656225814875</v>
      </c>
      <c r="K257" s="53"/>
      <c r="L257" s="51">
        <v>1921.4886680185668</v>
      </c>
      <c r="M257" s="54"/>
      <c r="N257" s="54"/>
      <c r="O257" s="55">
        <f t="shared" si="104"/>
        <v>1869.4798998185668</v>
      </c>
      <c r="P257" s="55"/>
    </row>
    <row r="258" spans="1:18" ht="18" customHeight="1" x14ac:dyDescent="0.2">
      <c r="A258" s="46"/>
      <c r="B258" s="46" t="s">
        <v>191</v>
      </c>
      <c r="C258" s="47">
        <f>C256+C257</f>
        <v>0</v>
      </c>
      <c r="D258" s="48"/>
      <c r="E258" s="49"/>
      <c r="F258" s="47">
        <f>F256+F257</f>
        <v>0</v>
      </c>
      <c r="G258" s="51">
        <v>4678.6090866053801</v>
      </c>
      <c r="H258" s="60"/>
      <c r="I258" s="51">
        <v>-52.008768200000006</v>
      </c>
      <c r="J258" s="61">
        <f t="shared" si="92"/>
        <v>4.4246273151205688</v>
      </c>
      <c r="K258" s="53"/>
      <c r="L258" s="51">
        <v>2070.1101561365458</v>
      </c>
      <c r="M258" s="54"/>
      <c r="N258" s="54"/>
      <c r="O258" s="62">
        <f t="shared" si="104"/>
        <v>2018.1013879365457</v>
      </c>
      <c r="P258" s="55">
        <f t="shared" si="105"/>
        <v>4.3134644305168974</v>
      </c>
    </row>
    <row r="259" spans="1:18" ht="18" customHeight="1" x14ac:dyDescent="0.2">
      <c r="A259" s="45">
        <v>2</v>
      </c>
      <c r="B259" s="46">
        <v>0</v>
      </c>
      <c r="C259" s="47"/>
      <c r="D259" s="48"/>
      <c r="E259" s="49"/>
      <c r="F259" s="50"/>
      <c r="G259" s="51">
        <v>0</v>
      </c>
      <c r="H259" s="51"/>
      <c r="I259" s="51">
        <v>0</v>
      </c>
      <c r="J259" s="61">
        <f t="shared" si="92"/>
        <v>0</v>
      </c>
      <c r="K259" s="53"/>
      <c r="L259" s="51">
        <v>0</v>
      </c>
      <c r="M259" s="54"/>
      <c r="N259" s="54"/>
      <c r="O259" s="55">
        <f t="shared" si="104"/>
        <v>0</v>
      </c>
      <c r="P259" s="55">
        <f t="shared" si="105"/>
        <v>0</v>
      </c>
    </row>
    <row r="260" spans="1:18" ht="18" customHeight="1" x14ac:dyDescent="0.2">
      <c r="A260" s="46"/>
      <c r="B260" s="46" t="s">
        <v>192</v>
      </c>
      <c r="C260" s="47"/>
      <c r="D260" s="48"/>
      <c r="E260" s="49"/>
      <c r="F260" s="50"/>
      <c r="G260" s="51">
        <v>39504.034470908038</v>
      </c>
      <c r="H260" s="51"/>
      <c r="I260" s="51">
        <v>3827.5549493640206</v>
      </c>
      <c r="J260" s="61">
        <f t="shared" si="92"/>
        <v>3.3310452239465587</v>
      </c>
      <c r="K260" s="53"/>
      <c r="L260" s="51">
        <v>13158.972535093844</v>
      </c>
      <c r="M260" s="54"/>
      <c r="N260" s="54"/>
      <c r="O260" s="55">
        <f t="shared" si="104"/>
        <v>16986.527484457863</v>
      </c>
      <c r="P260" s="96"/>
    </row>
    <row r="261" spans="1:18" ht="18" customHeight="1" x14ac:dyDescent="0.2">
      <c r="A261" s="46"/>
      <c r="B261" s="46" t="s">
        <v>193</v>
      </c>
      <c r="C261" s="47">
        <f>C259+C260</f>
        <v>0</v>
      </c>
      <c r="D261" s="48"/>
      <c r="E261" s="49"/>
      <c r="F261" s="47">
        <f>F259+F260</f>
        <v>0</v>
      </c>
      <c r="G261" s="51">
        <v>39504.034470908038</v>
      </c>
      <c r="H261" s="60"/>
      <c r="I261" s="51">
        <v>3885.0173899640204</v>
      </c>
      <c r="J261" s="61">
        <f t="shared" si="92"/>
        <v>3.3615992876604475</v>
      </c>
      <c r="K261" s="53"/>
      <c r="L261" s="51">
        <v>13279.673413711822</v>
      </c>
      <c r="M261" s="54"/>
      <c r="N261" s="54"/>
      <c r="O261" s="62">
        <f t="shared" si="104"/>
        <v>17164.690803675843</v>
      </c>
      <c r="P261" s="55">
        <f t="shared" si="105"/>
        <v>4.3450475460465787</v>
      </c>
    </row>
    <row r="262" spans="1:18" ht="18" customHeight="1" x14ac:dyDescent="0.2">
      <c r="A262" s="45">
        <v>3</v>
      </c>
      <c r="B262" s="46">
        <v>0</v>
      </c>
      <c r="C262" s="47"/>
      <c r="D262" s="48"/>
      <c r="E262" s="49"/>
      <c r="F262" s="50"/>
      <c r="G262" s="51">
        <v>0</v>
      </c>
      <c r="H262" s="51"/>
      <c r="I262" s="51">
        <v>0</v>
      </c>
      <c r="J262" s="61">
        <f t="shared" si="92"/>
        <v>0</v>
      </c>
      <c r="K262" s="53"/>
      <c r="L262" s="51">
        <v>0</v>
      </c>
      <c r="M262" s="54"/>
      <c r="N262" s="54"/>
      <c r="O262" s="55">
        <f t="shared" si="104"/>
        <v>0</v>
      </c>
      <c r="P262" s="55">
        <f t="shared" si="105"/>
        <v>0</v>
      </c>
    </row>
    <row r="263" spans="1:18" ht="18" customHeight="1" x14ac:dyDescent="0.2">
      <c r="A263" s="46"/>
      <c r="B263" s="46" t="s">
        <v>194</v>
      </c>
      <c r="C263" s="47"/>
      <c r="D263" s="48"/>
      <c r="E263" s="49"/>
      <c r="F263" s="50"/>
      <c r="G263" s="51">
        <v>0</v>
      </c>
      <c r="H263" s="51"/>
      <c r="I263" s="51">
        <v>0</v>
      </c>
      <c r="J263" s="61">
        <f t="shared" si="92"/>
        <v>0</v>
      </c>
      <c r="K263" s="53"/>
      <c r="L263" s="51">
        <v>0</v>
      </c>
      <c r="M263" s="54"/>
      <c r="N263" s="54"/>
      <c r="O263" s="55">
        <f t="shared" si="104"/>
        <v>0</v>
      </c>
      <c r="P263" s="96"/>
    </row>
    <row r="264" spans="1:18" ht="18" customHeight="1" x14ac:dyDescent="0.2">
      <c r="A264" s="46"/>
      <c r="B264" s="46" t="s">
        <v>195</v>
      </c>
      <c r="C264" s="47">
        <f>C262+C263</f>
        <v>0</v>
      </c>
      <c r="D264" s="48"/>
      <c r="E264" s="49"/>
      <c r="F264" s="47">
        <f>F262+F263</f>
        <v>0</v>
      </c>
      <c r="G264" s="51">
        <v>0</v>
      </c>
      <c r="H264" s="60"/>
      <c r="I264" s="51">
        <v>744.10381210000003</v>
      </c>
      <c r="J264" s="61">
        <f t="shared" si="92"/>
        <v>0</v>
      </c>
      <c r="K264" s="53"/>
      <c r="L264" s="51">
        <v>0</v>
      </c>
      <c r="M264" s="54"/>
      <c r="N264" s="54"/>
      <c r="O264" s="62">
        <f t="shared" si="104"/>
        <v>744.10381210000003</v>
      </c>
      <c r="P264" s="55">
        <f t="shared" si="105"/>
        <v>0</v>
      </c>
    </row>
    <row r="265" spans="1:18" ht="18" customHeight="1" x14ac:dyDescent="0.2">
      <c r="A265" s="45">
        <v>4</v>
      </c>
      <c r="B265" s="46" t="s">
        <v>47</v>
      </c>
      <c r="C265" s="47"/>
      <c r="D265" s="48"/>
      <c r="E265" s="49"/>
      <c r="F265" s="50"/>
      <c r="G265" s="51">
        <v>0</v>
      </c>
      <c r="H265" s="51"/>
      <c r="I265" s="51">
        <v>0.91950960000000004</v>
      </c>
      <c r="J265" s="61">
        <f t="shared" si="92"/>
        <v>0</v>
      </c>
      <c r="K265" s="53"/>
      <c r="L265" s="51">
        <v>0</v>
      </c>
      <c r="M265" s="54"/>
      <c r="N265" s="54"/>
      <c r="O265" s="55">
        <f t="shared" si="104"/>
        <v>0.91950960000000004</v>
      </c>
      <c r="P265" s="55">
        <f t="shared" si="105"/>
        <v>0</v>
      </c>
    </row>
    <row r="266" spans="1:18" ht="18" customHeight="1" x14ac:dyDescent="0.2">
      <c r="A266" s="46"/>
      <c r="B266" s="46" t="s">
        <v>48</v>
      </c>
      <c r="C266" s="47"/>
      <c r="D266" s="48"/>
      <c r="E266" s="49"/>
      <c r="F266" s="50"/>
      <c r="G266" s="51">
        <v>0</v>
      </c>
      <c r="H266" s="51"/>
      <c r="I266" s="51">
        <v>745.0233217</v>
      </c>
      <c r="J266" s="61">
        <f t="shared" si="92"/>
        <v>0</v>
      </c>
      <c r="K266" s="53"/>
      <c r="L266" s="51">
        <v>0</v>
      </c>
      <c r="M266" s="54"/>
      <c r="N266" s="54"/>
      <c r="O266" s="55">
        <f t="shared" si="104"/>
        <v>745.0233217</v>
      </c>
      <c r="P266" s="96"/>
    </row>
    <row r="267" spans="1:18" ht="18" customHeight="1" x14ac:dyDescent="0.2">
      <c r="A267" s="46"/>
      <c r="B267" s="46" t="s">
        <v>196</v>
      </c>
      <c r="C267" s="47">
        <f>C265+C266</f>
        <v>0</v>
      </c>
      <c r="D267" s="48"/>
      <c r="E267" s="49"/>
      <c r="F267" s="47">
        <f>F265+F266</f>
        <v>0</v>
      </c>
      <c r="G267" s="51">
        <v>0</v>
      </c>
      <c r="H267" s="60"/>
      <c r="I267" s="51">
        <v>14.1154762</v>
      </c>
      <c r="J267" s="61">
        <f t="shared" si="92"/>
        <v>0</v>
      </c>
      <c r="K267" s="53"/>
      <c r="L267" s="51">
        <v>0</v>
      </c>
      <c r="M267" s="54"/>
      <c r="N267" s="54"/>
      <c r="O267" s="62">
        <f t="shared" si="104"/>
        <v>14.1154762</v>
      </c>
      <c r="P267" s="55">
        <f t="shared" si="105"/>
        <v>0</v>
      </c>
    </row>
    <row r="268" spans="1:18" ht="18" customHeight="1" x14ac:dyDescent="0.2">
      <c r="A268" s="45">
        <v>5</v>
      </c>
      <c r="B268" s="46" t="s">
        <v>47</v>
      </c>
      <c r="C268" s="47"/>
      <c r="D268" s="48"/>
      <c r="E268" s="49"/>
      <c r="F268" s="50"/>
      <c r="G268" s="51">
        <v>0</v>
      </c>
      <c r="H268" s="51"/>
      <c r="I268" s="51">
        <v>0</v>
      </c>
      <c r="J268" s="61">
        <f t="shared" si="92"/>
        <v>0</v>
      </c>
      <c r="K268" s="53"/>
      <c r="L268" s="51">
        <v>0</v>
      </c>
      <c r="M268" s="54"/>
      <c r="N268" s="54"/>
      <c r="O268" s="55">
        <f t="shared" si="104"/>
        <v>0</v>
      </c>
      <c r="P268" s="55">
        <f t="shared" si="105"/>
        <v>0</v>
      </c>
      <c r="R268" s="98"/>
    </row>
    <row r="269" spans="1:18" ht="18" customHeight="1" x14ac:dyDescent="0.2">
      <c r="A269" s="46"/>
      <c r="B269" s="46" t="s">
        <v>48</v>
      </c>
      <c r="C269" s="47"/>
      <c r="D269" s="48"/>
      <c r="E269" s="49"/>
      <c r="F269" s="50"/>
      <c r="G269" s="51">
        <v>0</v>
      </c>
      <c r="H269" s="51"/>
      <c r="I269" s="51">
        <v>14.1154762</v>
      </c>
      <c r="J269" s="61">
        <f t="shared" si="92"/>
        <v>0</v>
      </c>
      <c r="K269" s="53"/>
      <c r="L269" s="51">
        <v>0</v>
      </c>
      <c r="M269" s="54"/>
      <c r="N269" s="54"/>
      <c r="O269" s="55">
        <f t="shared" si="104"/>
        <v>14.1154762</v>
      </c>
      <c r="P269" s="96"/>
      <c r="R269" s="98"/>
    </row>
    <row r="270" spans="1:18" ht="18" customHeight="1" x14ac:dyDescent="0.2">
      <c r="A270" s="46"/>
      <c r="B270" s="46" t="s">
        <v>197</v>
      </c>
      <c r="C270" s="47">
        <f>C268+C269</f>
        <v>0</v>
      </c>
      <c r="D270" s="48"/>
      <c r="E270" s="49"/>
      <c r="F270" s="47">
        <f>F268+F269</f>
        <v>0</v>
      </c>
      <c r="G270" s="51">
        <v>0</v>
      </c>
      <c r="H270" s="60"/>
      <c r="I270" s="51">
        <v>8.6398908999999993</v>
      </c>
      <c r="J270" s="61">
        <f t="shared" si="92"/>
        <v>0</v>
      </c>
      <c r="K270" s="53"/>
      <c r="L270" s="51">
        <v>0</v>
      </c>
      <c r="M270" s="54"/>
      <c r="N270" s="54"/>
      <c r="O270" s="62">
        <f t="shared" si="104"/>
        <v>8.6398908999999993</v>
      </c>
      <c r="P270" s="55">
        <f t="shared" si="105"/>
        <v>0</v>
      </c>
      <c r="R270" s="98"/>
    </row>
    <row r="271" spans="1:18" ht="18" customHeight="1" x14ac:dyDescent="0.2">
      <c r="A271" s="45">
        <v>6</v>
      </c>
      <c r="B271" s="46" t="s">
        <v>47</v>
      </c>
      <c r="C271" s="47"/>
      <c r="D271" s="48"/>
      <c r="E271" s="49"/>
      <c r="F271" s="50"/>
      <c r="G271" s="51">
        <v>0</v>
      </c>
      <c r="H271" s="51"/>
      <c r="I271" s="51">
        <v>0</v>
      </c>
      <c r="J271" s="61">
        <f t="shared" si="92"/>
        <v>0</v>
      </c>
      <c r="K271" s="53"/>
      <c r="L271" s="51">
        <v>0</v>
      </c>
      <c r="M271" s="54"/>
      <c r="N271" s="54"/>
      <c r="O271" s="55">
        <f t="shared" si="104"/>
        <v>0</v>
      </c>
      <c r="P271" s="55">
        <f t="shared" si="105"/>
        <v>0</v>
      </c>
      <c r="R271" s="98"/>
    </row>
    <row r="272" spans="1:18" ht="18" customHeight="1" x14ac:dyDescent="0.2">
      <c r="A272" s="46"/>
      <c r="B272" s="46" t="s">
        <v>48</v>
      </c>
      <c r="C272" s="47"/>
      <c r="D272" s="48"/>
      <c r="E272" s="49"/>
      <c r="F272" s="50"/>
      <c r="G272" s="51">
        <v>0</v>
      </c>
      <c r="H272" s="51"/>
      <c r="I272" s="51">
        <v>8.6398908999999993</v>
      </c>
      <c r="J272" s="61">
        <f t="shared" si="92"/>
        <v>0</v>
      </c>
      <c r="K272" s="53"/>
      <c r="L272" s="51">
        <v>0</v>
      </c>
      <c r="M272" s="54"/>
      <c r="N272" s="54"/>
      <c r="O272" s="55">
        <f t="shared" si="104"/>
        <v>8.6398908999999993</v>
      </c>
      <c r="P272" s="96"/>
      <c r="R272" s="98"/>
    </row>
    <row r="273" spans="1:18" ht="18" customHeight="1" x14ac:dyDescent="0.2">
      <c r="A273" s="46"/>
      <c r="B273" s="46" t="s">
        <v>198</v>
      </c>
      <c r="C273" s="47">
        <f>C271+C272</f>
        <v>0</v>
      </c>
      <c r="D273" s="48"/>
      <c r="E273" s="49"/>
      <c r="F273" s="47">
        <f>F271+F272</f>
        <v>0</v>
      </c>
      <c r="G273" s="51">
        <v>0</v>
      </c>
      <c r="H273" s="60"/>
      <c r="I273" s="51">
        <v>1314.2008613999999</v>
      </c>
      <c r="J273" s="61">
        <f t="shared" si="92"/>
        <v>0</v>
      </c>
      <c r="K273" s="53"/>
      <c r="L273" s="51">
        <v>0</v>
      </c>
      <c r="M273" s="54"/>
      <c r="N273" s="54"/>
      <c r="O273" s="62">
        <f t="shared" si="104"/>
        <v>1314.2008613999999</v>
      </c>
      <c r="P273" s="55">
        <f t="shared" si="105"/>
        <v>0</v>
      </c>
      <c r="R273" s="98"/>
    </row>
    <row r="274" spans="1:18" ht="18" customHeight="1" x14ac:dyDescent="0.2">
      <c r="A274" s="45">
        <v>7</v>
      </c>
      <c r="B274" s="46" t="s">
        <v>47</v>
      </c>
      <c r="C274" s="47"/>
      <c r="D274" s="48"/>
      <c r="E274" s="49"/>
      <c r="F274" s="50"/>
      <c r="G274" s="51">
        <v>0</v>
      </c>
      <c r="H274" s="51"/>
      <c r="I274" s="51">
        <v>0.91769259999999997</v>
      </c>
      <c r="J274" s="61">
        <f t="shared" si="92"/>
        <v>0</v>
      </c>
      <c r="K274" s="53"/>
      <c r="L274" s="51">
        <v>0</v>
      </c>
      <c r="M274" s="54"/>
      <c r="N274" s="54"/>
      <c r="O274" s="55">
        <f t="shared" si="104"/>
        <v>0.91769259999999997</v>
      </c>
      <c r="P274" s="55">
        <f t="shared" si="105"/>
        <v>0</v>
      </c>
      <c r="R274" s="98"/>
    </row>
    <row r="275" spans="1:18" ht="18" customHeight="1" x14ac:dyDescent="0.2">
      <c r="A275" s="46"/>
      <c r="B275" s="46" t="s">
        <v>48</v>
      </c>
      <c r="C275" s="47"/>
      <c r="D275" s="48"/>
      <c r="E275" s="49"/>
      <c r="F275" s="50"/>
      <c r="G275" s="51">
        <v>0</v>
      </c>
      <c r="H275" s="51"/>
      <c r="I275" s="51">
        <v>1315.1185539999999</v>
      </c>
      <c r="J275" s="61">
        <f t="shared" si="92"/>
        <v>0</v>
      </c>
      <c r="K275" s="53"/>
      <c r="L275" s="51">
        <v>0</v>
      </c>
      <c r="M275" s="54"/>
      <c r="N275" s="54"/>
      <c r="O275" s="55">
        <f t="shared" si="104"/>
        <v>1315.1185539999999</v>
      </c>
      <c r="P275" s="55"/>
      <c r="R275" s="98"/>
    </row>
    <row r="276" spans="1:18" ht="18" customHeight="1" x14ac:dyDescent="0.2">
      <c r="A276" s="46"/>
      <c r="B276" s="46" t="s">
        <v>199</v>
      </c>
      <c r="C276" s="47">
        <f>C274+C275</f>
        <v>0</v>
      </c>
      <c r="D276" s="48"/>
      <c r="E276" s="49"/>
      <c r="F276" s="47">
        <f>F274+F275</f>
        <v>0</v>
      </c>
      <c r="G276" s="51">
        <v>0</v>
      </c>
      <c r="H276" s="60"/>
      <c r="I276" s="51">
        <v>9.5414987999999994</v>
      </c>
      <c r="J276" s="61">
        <f t="shared" si="92"/>
        <v>0</v>
      </c>
      <c r="K276" s="53"/>
      <c r="L276" s="51">
        <v>0</v>
      </c>
      <c r="M276" s="54"/>
      <c r="N276" s="54"/>
      <c r="O276" s="62">
        <f t="shared" si="104"/>
        <v>9.5414987999999994</v>
      </c>
      <c r="P276" s="55">
        <f t="shared" si="105"/>
        <v>0</v>
      </c>
      <c r="R276" s="98"/>
    </row>
    <row r="277" spans="1:18" ht="18" customHeight="1" x14ac:dyDescent="0.2">
      <c r="A277" s="45">
        <v>8</v>
      </c>
      <c r="B277" s="46" t="s">
        <v>47</v>
      </c>
      <c r="C277" s="47"/>
      <c r="D277" s="48"/>
      <c r="E277" s="49"/>
      <c r="F277" s="50"/>
      <c r="G277" s="51">
        <v>0</v>
      </c>
      <c r="H277" s="51"/>
      <c r="I277" s="51">
        <v>0.85966949999999998</v>
      </c>
      <c r="J277" s="61">
        <f t="shared" si="92"/>
        <v>0</v>
      </c>
      <c r="K277" s="53"/>
      <c r="L277" s="51">
        <v>0</v>
      </c>
      <c r="M277" s="54"/>
      <c r="N277" s="54"/>
      <c r="O277" s="55">
        <f t="shared" si="104"/>
        <v>0.85966949999999998</v>
      </c>
      <c r="P277" s="55">
        <f t="shared" si="105"/>
        <v>0</v>
      </c>
      <c r="R277" s="98"/>
    </row>
    <row r="278" spans="1:18" ht="18" customHeight="1" x14ac:dyDescent="0.2">
      <c r="A278" s="46"/>
      <c r="B278" s="46" t="s">
        <v>48</v>
      </c>
      <c r="C278" s="47"/>
      <c r="D278" s="48"/>
      <c r="E278" s="49"/>
      <c r="F278" s="50"/>
      <c r="G278" s="51">
        <v>0</v>
      </c>
      <c r="H278" s="51"/>
      <c r="I278" s="51">
        <v>10.4011683</v>
      </c>
      <c r="J278" s="61">
        <f t="shared" si="92"/>
        <v>0</v>
      </c>
      <c r="K278" s="53"/>
      <c r="L278" s="51">
        <v>0</v>
      </c>
      <c r="M278" s="54"/>
      <c r="N278" s="54"/>
      <c r="O278" s="55">
        <f t="shared" si="104"/>
        <v>10.4011683</v>
      </c>
      <c r="P278" s="96"/>
      <c r="R278" s="98"/>
    </row>
    <row r="279" spans="1:18" ht="18" customHeight="1" x14ac:dyDescent="0.2">
      <c r="A279" s="46"/>
      <c r="B279" s="46" t="s">
        <v>200</v>
      </c>
      <c r="C279" s="47">
        <f>C277+C278</f>
        <v>0</v>
      </c>
      <c r="D279" s="48"/>
      <c r="E279" s="49"/>
      <c r="F279" s="47">
        <f>F277+F278</f>
        <v>0</v>
      </c>
      <c r="G279" s="51">
        <v>0</v>
      </c>
      <c r="H279" s="60"/>
      <c r="I279" s="51">
        <v>18.245131799999999</v>
      </c>
      <c r="J279" s="61">
        <f t="shared" si="92"/>
        <v>0</v>
      </c>
      <c r="K279" s="53"/>
      <c r="L279" s="51">
        <v>0</v>
      </c>
      <c r="M279" s="54"/>
      <c r="N279" s="54"/>
      <c r="O279" s="62">
        <f t="shared" si="104"/>
        <v>18.245131799999999</v>
      </c>
      <c r="P279" s="55">
        <f t="shared" si="105"/>
        <v>0</v>
      </c>
      <c r="R279" s="98"/>
    </row>
    <row r="280" spans="1:18" ht="18" customHeight="1" x14ac:dyDescent="0.2">
      <c r="A280" s="45">
        <v>9</v>
      </c>
      <c r="B280" s="46" t="s">
        <v>47</v>
      </c>
      <c r="C280" s="47"/>
      <c r="D280" s="48"/>
      <c r="E280" s="49"/>
      <c r="F280" s="50"/>
      <c r="G280" s="51">
        <v>0</v>
      </c>
      <c r="H280" s="51"/>
      <c r="I280" s="51">
        <v>0</v>
      </c>
      <c r="J280" s="61">
        <f t="shared" si="92"/>
        <v>0</v>
      </c>
      <c r="K280" s="53"/>
      <c r="L280" s="51">
        <v>0</v>
      </c>
      <c r="M280" s="54"/>
      <c r="N280" s="54"/>
      <c r="O280" s="55">
        <f t="shared" si="104"/>
        <v>0</v>
      </c>
      <c r="P280" s="55">
        <f t="shared" si="105"/>
        <v>0</v>
      </c>
      <c r="R280" s="98"/>
    </row>
    <row r="281" spans="1:18" ht="18" customHeight="1" x14ac:dyDescent="0.2">
      <c r="A281" s="46"/>
      <c r="B281" s="46" t="s">
        <v>48</v>
      </c>
      <c r="C281" s="47"/>
      <c r="D281" s="48"/>
      <c r="E281" s="49"/>
      <c r="F281" s="50"/>
      <c r="G281" s="51">
        <v>0</v>
      </c>
      <c r="H281" s="51"/>
      <c r="I281" s="51">
        <v>18.245131799999999</v>
      </c>
      <c r="J281" s="61">
        <f t="shared" si="92"/>
        <v>0</v>
      </c>
      <c r="K281" s="53"/>
      <c r="L281" s="51">
        <v>0</v>
      </c>
      <c r="M281" s="54"/>
      <c r="N281" s="54"/>
      <c r="O281" s="55">
        <f t="shared" si="104"/>
        <v>18.245131799999999</v>
      </c>
      <c r="P281" s="96"/>
      <c r="R281" s="98"/>
    </row>
    <row r="282" spans="1:18" ht="18" customHeight="1" x14ac:dyDescent="0.2">
      <c r="A282" s="46"/>
      <c r="B282" s="46" t="s">
        <v>201</v>
      </c>
      <c r="C282" s="47">
        <f>C280+C281</f>
        <v>0</v>
      </c>
      <c r="D282" s="48"/>
      <c r="E282" s="49"/>
      <c r="F282" s="47">
        <f>F280+F281</f>
        <v>0</v>
      </c>
      <c r="G282" s="51">
        <v>0</v>
      </c>
      <c r="H282" s="60"/>
      <c r="I282" s="51">
        <v>13.107556900000001</v>
      </c>
      <c r="J282" s="61">
        <f t="shared" si="92"/>
        <v>0</v>
      </c>
      <c r="K282" s="53"/>
      <c r="L282" s="51">
        <v>0</v>
      </c>
      <c r="M282" s="54"/>
      <c r="N282" s="54"/>
      <c r="O282" s="55">
        <f t="shared" si="104"/>
        <v>13.107556900000001</v>
      </c>
      <c r="P282" s="55">
        <f t="shared" si="105"/>
        <v>0</v>
      </c>
      <c r="R282" s="98"/>
    </row>
    <row r="283" spans="1:18" ht="18" customHeight="1" x14ac:dyDescent="0.2">
      <c r="A283" s="45">
        <v>10</v>
      </c>
      <c r="B283" s="46" t="s">
        <v>47</v>
      </c>
      <c r="C283" s="47"/>
      <c r="D283" s="48"/>
      <c r="E283" s="49"/>
      <c r="F283" s="50"/>
      <c r="G283" s="51">
        <v>0</v>
      </c>
      <c r="H283" s="51"/>
      <c r="I283" s="51">
        <v>0</v>
      </c>
      <c r="J283" s="61">
        <f t="shared" ref="J283:J346" si="106">IFERROR(L283/G283*10,0)</f>
        <v>0</v>
      </c>
      <c r="K283" s="53"/>
      <c r="L283" s="51">
        <v>0</v>
      </c>
      <c r="M283" s="54"/>
      <c r="N283" s="54"/>
      <c r="O283" s="55">
        <f t="shared" si="104"/>
        <v>0</v>
      </c>
      <c r="P283" s="55">
        <f t="shared" si="105"/>
        <v>0</v>
      </c>
    </row>
    <row r="284" spans="1:18" ht="18" customHeight="1" x14ac:dyDescent="0.2">
      <c r="A284" s="46"/>
      <c r="B284" s="46" t="s">
        <v>48</v>
      </c>
      <c r="C284" s="47"/>
      <c r="D284" s="48"/>
      <c r="E284" s="49"/>
      <c r="F284" s="50"/>
      <c r="G284" s="51">
        <v>0</v>
      </c>
      <c r="H284" s="51"/>
      <c r="I284" s="51">
        <v>13.107556900000001</v>
      </c>
      <c r="J284" s="61">
        <f t="shared" si="106"/>
        <v>0</v>
      </c>
      <c r="K284" s="53"/>
      <c r="L284" s="51">
        <v>0</v>
      </c>
      <c r="M284" s="54"/>
      <c r="N284" s="54"/>
      <c r="O284" s="55">
        <f t="shared" si="104"/>
        <v>13.107556900000001</v>
      </c>
      <c r="P284" s="55"/>
    </row>
    <row r="285" spans="1:18" ht="18" customHeight="1" x14ac:dyDescent="0.2">
      <c r="A285" s="46"/>
      <c r="B285" s="46" t="s">
        <v>202</v>
      </c>
      <c r="C285" s="47">
        <f>C283+C284</f>
        <v>0</v>
      </c>
      <c r="D285" s="48"/>
      <c r="E285" s="49"/>
      <c r="F285" s="47">
        <f>F283+F284</f>
        <v>0</v>
      </c>
      <c r="G285" s="51">
        <v>0</v>
      </c>
      <c r="H285" s="60"/>
      <c r="I285" s="51">
        <v>14.6014669</v>
      </c>
      <c r="J285" s="61">
        <f t="shared" si="106"/>
        <v>0</v>
      </c>
      <c r="K285" s="53"/>
      <c r="L285" s="51">
        <v>0</v>
      </c>
      <c r="M285" s="54"/>
      <c r="N285" s="54"/>
      <c r="O285" s="62">
        <f t="shared" si="104"/>
        <v>14.6014669</v>
      </c>
      <c r="P285" s="55">
        <f t="shared" si="105"/>
        <v>0</v>
      </c>
    </row>
    <row r="286" spans="1:18" ht="18" customHeight="1" x14ac:dyDescent="0.2">
      <c r="A286" s="45">
        <v>11</v>
      </c>
      <c r="B286" s="46" t="s">
        <v>47</v>
      </c>
      <c r="C286" s="47"/>
      <c r="D286" s="48"/>
      <c r="E286" s="49"/>
      <c r="F286" s="50"/>
      <c r="G286" s="51">
        <v>0</v>
      </c>
      <c r="H286" s="51"/>
      <c r="I286" s="51">
        <v>0</v>
      </c>
      <c r="J286" s="61">
        <f t="shared" si="106"/>
        <v>0</v>
      </c>
      <c r="K286" s="53"/>
      <c r="L286" s="51">
        <v>0</v>
      </c>
      <c r="M286" s="54"/>
      <c r="N286" s="54"/>
      <c r="O286" s="55"/>
      <c r="P286" s="55"/>
    </row>
    <row r="287" spans="1:18" s="63" customFormat="1" ht="18" customHeight="1" x14ac:dyDescent="0.2">
      <c r="A287" s="46"/>
      <c r="B287" s="46" t="s">
        <v>48</v>
      </c>
      <c r="C287" s="57"/>
      <c r="D287" s="58"/>
      <c r="E287" s="59"/>
      <c r="F287" s="70"/>
      <c r="G287" s="51">
        <v>0</v>
      </c>
      <c r="H287" s="51"/>
      <c r="I287" s="51">
        <v>14.6014669</v>
      </c>
      <c r="J287" s="61">
        <f t="shared" si="106"/>
        <v>0</v>
      </c>
      <c r="K287" s="53"/>
      <c r="L287" s="51">
        <v>0</v>
      </c>
      <c r="M287" s="54"/>
      <c r="N287" s="54"/>
      <c r="O287" s="55">
        <f t="shared" si="104"/>
        <v>14.6014669</v>
      </c>
      <c r="P287" s="55">
        <f t="shared" si="105"/>
        <v>0</v>
      </c>
    </row>
    <row r="288" spans="1:18" s="63" customFormat="1" ht="18" customHeight="1" x14ac:dyDescent="0.2">
      <c r="A288" s="46"/>
      <c r="B288" s="46" t="s">
        <v>203</v>
      </c>
      <c r="C288" s="57"/>
      <c r="D288" s="58"/>
      <c r="E288" s="59"/>
      <c r="F288" s="70"/>
      <c r="G288" s="51">
        <v>0</v>
      </c>
      <c r="H288" s="51"/>
      <c r="I288" s="51">
        <v>0</v>
      </c>
      <c r="J288" s="61">
        <f t="shared" si="106"/>
        <v>0</v>
      </c>
      <c r="K288" s="53"/>
      <c r="L288" s="51">
        <v>0</v>
      </c>
      <c r="M288" s="54"/>
      <c r="N288" s="54"/>
      <c r="O288" s="55">
        <f t="shared" si="104"/>
        <v>0</v>
      </c>
      <c r="P288" s="96"/>
    </row>
    <row r="289" spans="1:16" s="63" customFormat="1" ht="18" customHeight="1" x14ac:dyDescent="0.2">
      <c r="A289" s="46"/>
      <c r="B289" s="46" t="s">
        <v>47</v>
      </c>
      <c r="C289" s="47">
        <f>C287+C288</f>
        <v>0</v>
      </c>
      <c r="D289" s="48"/>
      <c r="E289" s="49"/>
      <c r="F289" s="47">
        <f>F287+F288</f>
        <v>0</v>
      </c>
      <c r="G289" s="51">
        <v>0</v>
      </c>
      <c r="H289" s="53"/>
      <c r="I289" s="51">
        <v>0</v>
      </c>
      <c r="J289" s="61">
        <f t="shared" si="106"/>
        <v>0</v>
      </c>
      <c r="K289" s="53"/>
      <c r="L289" s="51">
        <v>0</v>
      </c>
      <c r="M289" s="54"/>
      <c r="N289" s="54"/>
      <c r="O289" s="62">
        <f t="shared" si="104"/>
        <v>0</v>
      </c>
      <c r="P289" s="55">
        <f t="shared" si="105"/>
        <v>0</v>
      </c>
    </row>
    <row r="290" spans="1:16" s="63" customFormat="1" ht="18" customHeight="1" x14ac:dyDescent="0.2">
      <c r="A290" s="46"/>
      <c r="B290" s="46" t="s">
        <v>48</v>
      </c>
      <c r="C290" s="57"/>
      <c r="D290" s="58"/>
      <c r="E290" s="59"/>
      <c r="F290" s="70"/>
      <c r="G290" s="51">
        <v>0</v>
      </c>
      <c r="H290" s="51"/>
      <c r="I290" s="51">
        <v>0</v>
      </c>
      <c r="J290" s="61">
        <f t="shared" si="106"/>
        <v>0</v>
      </c>
      <c r="K290" s="53"/>
      <c r="L290" s="51">
        <v>0</v>
      </c>
      <c r="M290" s="54"/>
      <c r="N290" s="54"/>
      <c r="O290" s="55">
        <f t="shared" si="104"/>
        <v>0</v>
      </c>
      <c r="P290" s="55">
        <f t="shared" si="105"/>
        <v>0</v>
      </c>
    </row>
    <row r="291" spans="1:16" s="63" customFormat="1" ht="18" customHeight="1" x14ac:dyDescent="0.2">
      <c r="A291" s="46"/>
      <c r="B291" s="46" t="s">
        <v>204</v>
      </c>
      <c r="C291" s="57"/>
      <c r="D291" s="58"/>
      <c r="E291" s="59"/>
      <c r="F291" s="70"/>
      <c r="G291" s="51">
        <v>0</v>
      </c>
      <c r="H291" s="51"/>
      <c r="I291" s="51">
        <v>1.3581197</v>
      </c>
      <c r="J291" s="61">
        <f t="shared" si="106"/>
        <v>0</v>
      </c>
      <c r="K291" s="53"/>
      <c r="L291" s="51">
        <v>0</v>
      </c>
      <c r="M291" s="54"/>
      <c r="N291" s="54"/>
      <c r="O291" s="55">
        <f t="shared" si="104"/>
        <v>1.3581197</v>
      </c>
      <c r="P291" s="55"/>
    </row>
    <row r="292" spans="1:16" s="63" customFormat="1" ht="18" customHeight="1" x14ac:dyDescent="0.2">
      <c r="A292" s="46"/>
      <c r="B292" s="46" t="s">
        <v>47</v>
      </c>
      <c r="C292" s="47">
        <f>C290+C291</f>
        <v>0</v>
      </c>
      <c r="D292" s="48"/>
      <c r="E292" s="49"/>
      <c r="F292" s="47">
        <f>F290+F291</f>
        <v>0</v>
      </c>
      <c r="G292" s="51">
        <v>0</v>
      </c>
      <c r="H292" s="53"/>
      <c r="I292" s="51">
        <v>0.1827405</v>
      </c>
      <c r="J292" s="61">
        <f t="shared" si="106"/>
        <v>0</v>
      </c>
      <c r="K292" s="53"/>
      <c r="L292" s="51">
        <v>0</v>
      </c>
      <c r="M292" s="54"/>
      <c r="N292" s="54"/>
      <c r="O292" s="62">
        <f t="shared" si="104"/>
        <v>0.1827405</v>
      </c>
      <c r="P292" s="55">
        <f t="shared" si="105"/>
        <v>0</v>
      </c>
    </row>
    <row r="293" spans="1:16" s="63" customFormat="1" ht="18" customHeight="1" x14ac:dyDescent="0.2">
      <c r="A293" s="46"/>
      <c r="B293" s="46" t="s">
        <v>48</v>
      </c>
      <c r="C293" s="57"/>
      <c r="D293" s="58"/>
      <c r="E293" s="59"/>
      <c r="F293" s="70"/>
      <c r="G293" s="51">
        <v>0</v>
      </c>
      <c r="H293" s="51"/>
      <c r="I293" s="51">
        <v>1.5408602</v>
      </c>
      <c r="J293" s="61">
        <f t="shared" si="106"/>
        <v>0</v>
      </c>
      <c r="K293" s="53"/>
      <c r="L293" s="51">
        <v>0</v>
      </c>
      <c r="M293" s="54"/>
      <c r="N293" s="54"/>
      <c r="O293" s="55">
        <f t="shared" si="104"/>
        <v>1.5408602</v>
      </c>
      <c r="P293" s="55">
        <f t="shared" si="105"/>
        <v>0</v>
      </c>
    </row>
    <row r="294" spans="1:16" s="63" customFormat="1" ht="18" customHeight="1" x14ac:dyDescent="0.2">
      <c r="A294" s="46"/>
      <c r="B294" s="46" t="s">
        <v>205</v>
      </c>
      <c r="C294" s="57"/>
      <c r="D294" s="58"/>
      <c r="E294" s="59"/>
      <c r="F294" s="70"/>
      <c r="G294" s="51">
        <v>0</v>
      </c>
      <c r="H294" s="51"/>
      <c r="I294" s="51">
        <v>0</v>
      </c>
      <c r="J294" s="61">
        <f t="shared" si="106"/>
        <v>0</v>
      </c>
      <c r="K294" s="53"/>
      <c r="L294" s="51">
        <v>0</v>
      </c>
      <c r="M294" s="54"/>
      <c r="N294" s="54"/>
      <c r="O294" s="55">
        <f t="shared" si="104"/>
        <v>0</v>
      </c>
      <c r="P294" s="96"/>
    </row>
    <row r="295" spans="1:16" s="63" customFormat="1" ht="18" customHeight="1" x14ac:dyDescent="0.2">
      <c r="A295" s="46"/>
      <c r="B295" s="46" t="s">
        <v>206</v>
      </c>
      <c r="C295" s="47">
        <f>C293+C294</f>
        <v>0</v>
      </c>
      <c r="D295" s="48"/>
      <c r="E295" s="49"/>
      <c r="F295" s="47">
        <f>F293+F294</f>
        <v>0</v>
      </c>
      <c r="G295" s="51">
        <v>0</v>
      </c>
      <c r="H295" s="53"/>
      <c r="I295" s="51">
        <v>2.6280100000000001E-2</v>
      </c>
      <c r="J295" s="61">
        <f t="shared" si="106"/>
        <v>0</v>
      </c>
      <c r="K295" s="53"/>
      <c r="L295" s="51">
        <v>0</v>
      </c>
      <c r="M295" s="54"/>
      <c r="N295" s="54"/>
      <c r="O295" s="62">
        <f t="shared" si="104"/>
        <v>2.6280100000000001E-2</v>
      </c>
      <c r="P295" s="55">
        <f t="shared" si="105"/>
        <v>0</v>
      </c>
    </row>
    <row r="296" spans="1:16" s="63" customFormat="1" ht="18" customHeight="1" x14ac:dyDescent="0.2">
      <c r="A296" s="46"/>
      <c r="B296" s="46" t="s">
        <v>47</v>
      </c>
      <c r="C296" s="47"/>
      <c r="D296" s="48"/>
      <c r="E296" s="49"/>
      <c r="F296" s="47"/>
      <c r="G296" s="51">
        <v>0</v>
      </c>
      <c r="H296" s="51"/>
      <c r="I296" s="51">
        <v>-4.9245900000000002E-2</v>
      </c>
      <c r="J296" s="61">
        <f t="shared" si="106"/>
        <v>0</v>
      </c>
      <c r="K296" s="53"/>
      <c r="L296" s="51">
        <v>0</v>
      </c>
      <c r="M296" s="54"/>
      <c r="N296" s="54"/>
      <c r="O296" s="55">
        <f t="shared" si="104"/>
        <v>-4.9245900000000002E-2</v>
      </c>
      <c r="P296" s="96"/>
    </row>
    <row r="297" spans="1:16" s="63" customFormat="1" ht="18" customHeight="1" x14ac:dyDescent="0.2">
      <c r="A297" s="46"/>
      <c r="B297" s="46" t="s">
        <v>48</v>
      </c>
      <c r="C297" s="47"/>
      <c r="D297" s="48"/>
      <c r="E297" s="49"/>
      <c r="F297" s="47"/>
      <c r="G297" s="51">
        <v>0</v>
      </c>
      <c r="H297" s="51"/>
      <c r="I297" s="51">
        <v>-2.2965800000000001E-2</v>
      </c>
      <c r="J297" s="61">
        <f t="shared" si="106"/>
        <v>0</v>
      </c>
      <c r="K297" s="53"/>
      <c r="L297" s="51">
        <v>0</v>
      </c>
      <c r="M297" s="54"/>
      <c r="N297" s="54"/>
      <c r="O297" s="55">
        <f t="shared" si="104"/>
        <v>-2.2965800000000001E-2</v>
      </c>
      <c r="P297" s="96"/>
    </row>
    <row r="298" spans="1:16" s="63" customFormat="1" ht="18" customHeight="1" x14ac:dyDescent="0.2">
      <c r="A298" s="46"/>
      <c r="B298" s="46" t="s">
        <v>207</v>
      </c>
      <c r="C298" s="47"/>
      <c r="D298" s="48"/>
      <c r="E298" s="49"/>
      <c r="F298" s="47"/>
      <c r="G298" s="51">
        <v>0</v>
      </c>
      <c r="H298" s="53"/>
      <c r="I298" s="51">
        <v>0</v>
      </c>
      <c r="J298" s="61">
        <f t="shared" si="106"/>
        <v>0</v>
      </c>
      <c r="K298" s="53"/>
      <c r="L298" s="51">
        <v>0</v>
      </c>
      <c r="M298" s="54"/>
      <c r="N298" s="54"/>
      <c r="O298" s="62">
        <f t="shared" si="104"/>
        <v>0</v>
      </c>
      <c r="P298" s="55">
        <f t="shared" ref="P298" si="107">IFERROR(O298/G298*10,0)</f>
        <v>0</v>
      </c>
    </row>
    <row r="299" spans="1:16" s="63" customFormat="1" ht="18" customHeight="1" x14ac:dyDescent="0.2">
      <c r="A299" s="46"/>
      <c r="B299" s="46" t="s">
        <v>47</v>
      </c>
      <c r="C299" s="57"/>
      <c r="D299" s="58"/>
      <c r="E299" s="59"/>
      <c r="F299" s="70"/>
      <c r="G299" s="51">
        <v>0</v>
      </c>
      <c r="H299" s="51"/>
      <c r="I299" s="51">
        <v>0</v>
      </c>
      <c r="J299" s="61">
        <f t="shared" si="106"/>
        <v>0</v>
      </c>
      <c r="K299" s="53"/>
      <c r="L299" s="51">
        <v>0</v>
      </c>
      <c r="M299" s="54"/>
      <c r="N299" s="54"/>
      <c r="O299" s="55">
        <f t="shared" si="104"/>
        <v>0</v>
      </c>
      <c r="P299" s="96"/>
    </row>
    <row r="300" spans="1:16" s="63" customFormat="1" ht="18" customHeight="1" x14ac:dyDescent="0.2">
      <c r="A300" s="46"/>
      <c r="B300" s="46" t="s">
        <v>48</v>
      </c>
      <c r="C300" s="57"/>
      <c r="D300" s="58"/>
      <c r="E300" s="59"/>
      <c r="F300" s="70"/>
      <c r="G300" s="51">
        <v>0</v>
      </c>
      <c r="H300" s="51"/>
      <c r="I300" s="51">
        <v>0</v>
      </c>
      <c r="J300" s="61">
        <f t="shared" si="106"/>
        <v>0</v>
      </c>
      <c r="K300" s="53"/>
      <c r="L300" s="51">
        <v>0</v>
      </c>
      <c r="M300" s="54"/>
      <c r="N300" s="54"/>
      <c r="O300" s="55">
        <f t="shared" si="104"/>
        <v>0</v>
      </c>
      <c r="P300" s="96"/>
    </row>
    <row r="301" spans="1:16" s="63" customFormat="1" ht="18" customHeight="1" x14ac:dyDescent="0.2">
      <c r="A301" s="46"/>
      <c r="B301" s="46" t="s">
        <v>208</v>
      </c>
      <c r="C301" s="47">
        <f>C299+C300</f>
        <v>0</v>
      </c>
      <c r="D301" s="48"/>
      <c r="E301" s="49"/>
      <c r="F301" s="47">
        <f>F299+F300</f>
        <v>0</v>
      </c>
      <c r="G301" s="51">
        <v>0</v>
      </c>
      <c r="H301" s="53"/>
      <c r="I301" s="51">
        <v>2.6173600000000002E-2</v>
      </c>
      <c r="J301" s="61">
        <f t="shared" si="106"/>
        <v>0</v>
      </c>
      <c r="K301" s="53"/>
      <c r="L301" s="51">
        <v>0</v>
      </c>
      <c r="M301" s="54"/>
      <c r="N301" s="54"/>
      <c r="O301" s="62">
        <f t="shared" si="104"/>
        <v>2.6173600000000002E-2</v>
      </c>
      <c r="P301" s="55">
        <f t="shared" ref="P301" si="108">IFERROR(O301/G301*10,0)</f>
        <v>0</v>
      </c>
    </row>
    <row r="302" spans="1:16" s="63" customFormat="1" ht="18" customHeight="1" x14ac:dyDescent="0.2">
      <c r="A302" s="46"/>
      <c r="B302" s="46" t="s">
        <v>47</v>
      </c>
      <c r="C302" s="57">
        <f>C287+C290+C293+C299</f>
        <v>0</v>
      </c>
      <c r="D302" s="58"/>
      <c r="E302" s="59"/>
      <c r="F302" s="57">
        <f>F287+F290+F293+F299</f>
        <v>0</v>
      </c>
      <c r="G302" s="51">
        <v>0</v>
      </c>
      <c r="H302" s="53"/>
      <c r="I302" s="51">
        <v>4.60191E-2</v>
      </c>
      <c r="J302" s="61">
        <f t="shared" si="106"/>
        <v>0</v>
      </c>
      <c r="K302" s="53"/>
      <c r="L302" s="51">
        <v>0</v>
      </c>
      <c r="M302" s="54"/>
      <c r="N302" s="54"/>
      <c r="O302" s="62">
        <f t="shared" si="104"/>
        <v>4.60191E-2</v>
      </c>
      <c r="P302" s="55">
        <f t="shared" si="105"/>
        <v>0</v>
      </c>
    </row>
    <row r="303" spans="1:16" s="63" customFormat="1" ht="18" customHeight="1" x14ac:dyDescent="0.2">
      <c r="A303" s="46"/>
      <c r="B303" s="46" t="s">
        <v>48</v>
      </c>
      <c r="C303" s="57">
        <f>C289+C292+C295+C301</f>
        <v>0</v>
      </c>
      <c r="D303" s="58"/>
      <c r="E303" s="59"/>
      <c r="F303" s="57">
        <f>F289+F292+F295+F301</f>
        <v>0</v>
      </c>
      <c r="G303" s="51">
        <v>0</v>
      </c>
      <c r="H303" s="53"/>
      <c r="I303" s="51">
        <v>7.2192699999999999E-2</v>
      </c>
      <c r="J303" s="61">
        <f t="shared" si="106"/>
        <v>0</v>
      </c>
      <c r="K303" s="53"/>
      <c r="L303" s="51">
        <v>0</v>
      </c>
      <c r="M303" s="54"/>
      <c r="N303" s="54"/>
      <c r="O303" s="62">
        <f t="shared" si="104"/>
        <v>7.2192699999999999E-2</v>
      </c>
      <c r="P303" s="55">
        <f t="shared" si="105"/>
        <v>0</v>
      </c>
    </row>
    <row r="304" spans="1:16" s="63" customFormat="1" ht="18" customHeight="1" x14ac:dyDescent="0.2">
      <c r="A304" s="46"/>
      <c r="B304" s="46" t="s">
        <v>209</v>
      </c>
      <c r="C304" s="57">
        <f>C256+C259+C262+C265+C268+C271+C274+C277+C280+C283+C302</f>
        <v>0</v>
      </c>
      <c r="D304" s="58"/>
      <c r="E304" s="59"/>
      <c r="F304" s="57">
        <f>F256+F259+F262+F265+F268+F271+F274+F277+F280+F283+F302</f>
        <v>0</v>
      </c>
      <c r="G304" s="51">
        <v>0</v>
      </c>
      <c r="H304" s="53"/>
      <c r="I304" s="51">
        <v>1.3160699999999999E-2</v>
      </c>
      <c r="J304" s="61">
        <f t="shared" si="106"/>
        <v>0</v>
      </c>
      <c r="K304" s="53"/>
      <c r="L304" s="51">
        <v>0</v>
      </c>
      <c r="M304" s="54"/>
      <c r="N304" s="54"/>
      <c r="O304" s="62">
        <f t="shared" si="104"/>
        <v>1.3160699999999999E-2</v>
      </c>
      <c r="P304" s="55">
        <f t="shared" si="105"/>
        <v>0</v>
      </c>
    </row>
    <row r="305" spans="1:19" s="63" customFormat="1" ht="18" customHeight="1" x14ac:dyDescent="0.2">
      <c r="A305" s="46"/>
      <c r="B305" s="46" t="s">
        <v>47</v>
      </c>
      <c r="C305" s="57">
        <f>C258+C261+C264+C267+C270+C273+C276+C279+C282+C285+C303</f>
        <v>0</v>
      </c>
      <c r="D305" s="58"/>
      <c r="E305" s="59"/>
      <c r="F305" s="57">
        <f>F258+F261+F264+F267+F270+F273+F276+F279+F282+F285+F303</f>
        <v>0</v>
      </c>
      <c r="G305" s="51">
        <v>0</v>
      </c>
      <c r="H305" s="60"/>
      <c r="I305" s="51">
        <v>0</v>
      </c>
      <c r="J305" s="61">
        <f t="shared" si="106"/>
        <v>0</v>
      </c>
      <c r="K305" s="53"/>
      <c r="L305" s="51">
        <v>0</v>
      </c>
      <c r="M305" s="54"/>
      <c r="N305" s="54"/>
      <c r="O305" s="62">
        <f t="shared" si="104"/>
        <v>0</v>
      </c>
      <c r="P305" s="55">
        <f t="shared" si="105"/>
        <v>0</v>
      </c>
      <c r="Q305" s="99"/>
      <c r="S305" s="99"/>
    </row>
    <row r="306" spans="1:19" s="63" customFormat="1" ht="18" customHeight="1" x14ac:dyDescent="0.2">
      <c r="A306" s="46"/>
      <c r="B306" s="46" t="s">
        <v>48</v>
      </c>
      <c r="C306" s="57"/>
      <c r="D306" s="58"/>
      <c r="E306" s="59"/>
      <c r="F306" s="70"/>
      <c r="G306" s="51">
        <v>0</v>
      </c>
      <c r="H306" s="60"/>
      <c r="I306" s="51">
        <v>1.3160699999999999E-2</v>
      </c>
      <c r="J306" s="61">
        <f t="shared" si="106"/>
        <v>0</v>
      </c>
      <c r="K306" s="53"/>
      <c r="L306" s="51">
        <v>0</v>
      </c>
      <c r="M306" s="54"/>
      <c r="N306" s="54"/>
      <c r="O306" s="55"/>
      <c r="P306" s="55"/>
    </row>
    <row r="307" spans="1:19" ht="18" customHeight="1" x14ac:dyDescent="0.2">
      <c r="A307" s="95" t="s">
        <v>210</v>
      </c>
      <c r="B307" s="46" t="s">
        <v>211</v>
      </c>
      <c r="C307" s="47"/>
      <c r="D307" s="48"/>
      <c r="E307" s="49"/>
      <c r="F307" s="50"/>
      <c r="G307" s="51">
        <v>0</v>
      </c>
      <c r="H307" s="53"/>
      <c r="I307" s="51">
        <v>8.7776940999999997</v>
      </c>
      <c r="J307" s="61">
        <f t="shared" si="106"/>
        <v>0</v>
      </c>
      <c r="K307" s="53"/>
      <c r="L307" s="51">
        <v>0</v>
      </c>
      <c r="M307" s="54"/>
      <c r="N307" s="54"/>
      <c r="O307" s="55"/>
      <c r="P307" s="55"/>
    </row>
    <row r="308" spans="1:19" ht="18" customHeight="1" x14ac:dyDescent="0.2">
      <c r="A308" s="56"/>
      <c r="B308" s="46" t="s">
        <v>47</v>
      </c>
      <c r="C308" s="47"/>
      <c r="D308" s="48"/>
      <c r="E308" s="49"/>
      <c r="F308" s="50"/>
      <c r="G308" s="51">
        <v>0</v>
      </c>
      <c r="H308" s="51"/>
      <c r="I308" s="51">
        <v>0</v>
      </c>
      <c r="J308" s="61">
        <f t="shared" si="106"/>
        <v>0</v>
      </c>
      <c r="K308" s="53"/>
      <c r="L308" s="51">
        <v>0</v>
      </c>
      <c r="M308" s="54"/>
      <c r="N308" s="54"/>
      <c r="O308" s="55">
        <f>I308+L308</f>
        <v>0</v>
      </c>
      <c r="P308" s="55">
        <f>IFERROR(O308/G308*10,0)</f>
        <v>0</v>
      </c>
    </row>
    <row r="309" spans="1:19" ht="18" customHeight="1" x14ac:dyDescent="0.2">
      <c r="A309" s="56"/>
      <c r="B309" s="46" t="s">
        <v>48</v>
      </c>
      <c r="C309" s="47"/>
      <c r="D309" s="48"/>
      <c r="E309" s="49"/>
      <c r="F309" s="50"/>
      <c r="G309" s="51">
        <v>0</v>
      </c>
      <c r="H309" s="51"/>
      <c r="I309" s="51">
        <v>8.7776940999999997</v>
      </c>
      <c r="J309" s="61">
        <f t="shared" si="106"/>
        <v>0</v>
      </c>
      <c r="K309" s="53"/>
      <c r="L309" s="51">
        <v>0</v>
      </c>
      <c r="M309" s="54"/>
      <c r="N309" s="54"/>
      <c r="O309" s="55">
        <f>I309+L309</f>
        <v>8.7776940999999997</v>
      </c>
      <c r="P309" s="55">
        <f>IFERROR(O309/G309*10,0)</f>
        <v>0</v>
      </c>
    </row>
    <row r="310" spans="1:19" ht="18" customHeight="1" x14ac:dyDescent="0.2">
      <c r="A310" s="56"/>
      <c r="B310" s="46" t="s">
        <v>212</v>
      </c>
      <c r="C310" s="60">
        <f>C308+C309</f>
        <v>0</v>
      </c>
      <c r="D310" s="48"/>
      <c r="E310" s="49"/>
      <c r="F310" s="60">
        <f>F308+F309</f>
        <v>0</v>
      </c>
      <c r="G310" s="51">
        <v>0</v>
      </c>
      <c r="H310" s="60"/>
      <c r="I310" s="51">
        <v>8.8433084999999991</v>
      </c>
      <c r="J310" s="61">
        <f t="shared" si="106"/>
        <v>0</v>
      </c>
      <c r="K310" s="53"/>
      <c r="L310" s="51">
        <v>0</v>
      </c>
      <c r="M310" s="54"/>
      <c r="N310" s="54"/>
      <c r="O310" s="62">
        <f>I310+L310</f>
        <v>8.8433084999999991</v>
      </c>
      <c r="P310" s="62">
        <f>IFERROR(O310/G310*10,0)</f>
        <v>0</v>
      </c>
    </row>
    <row r="311" spans="1:19" ht="18" customHeight="1" x14ac:dyDescent="0.2">
      <c r="A311" s="56"/>
      <c r="B311" s="46" t="s">
        <v>213</v>
      </c>
      <c r="C311" s="60"/>
      <c r="D311" s="48"/>
      <c r="E311" s="49"/>
      <c r="F311" s="60"/>
      <c r="G311" s="51">
        <v>0</v>
      </c>
      <c r="H311" s="60"/>
      <c r="I311" s="51">
        <v>8.8400816999999989</v>
      </c>
      <c r="J311" s="61">
        <f t="shared" si="106"/>
        <v>0</v>
      </c>
      <c r="K311" s="53"/>
      <c r="L311" s="51">
        <v>0</v>
      </c>
      <c r="M311" s="54"/>
      <c r="N311" s="54"/>
      <c r="O311" s="62"/>
      <c r="P311" s="62"/>
    </row>
    <row r="312" spans="1:19" ht="18" customHeight="1" x14ac:dyDescent="0.2">
      <c r="A312" s="56"/>
      <c r="B312" s="46" t="s">
        <v>214</v>
      </c>
      <c r="C312" s="60"/>
      <c r="D312" s="48"/>
      <c r="E312" s="49"/>
      <c r="F312" s="60"/>
      <c r="G312" s="51">
        <v>0</v>
      </c>
      <c r="H312" s="60"/>
      <c r="I312" s="51">
        <v>2146.7571231999996</v>
      </c>
      <c r="J312" s="61">
        <f t="shared" si="106"/>
        <v>0</v>
      </c>
      <c r="K312" s="53"/>
      <c r="L312" s="51">
        <v>0</v>
      </c>
      <c r="M312" s="54"/>
      <c r="N312" s="54"/>
      <c r="O312" s="55">
        <f t="shared" ref="O312" si="109">I312+L312</f>
        <v>2146.7571231999996</v>
      </c>
      <c r="P312" s="62"/>
    </row>
    <row r="313" spans="1:19" ht="18" customHeight="1" x14ac:dyDescent="0.2">
      <c r="A313" s="56"/>
      <c r="B313" s="46" t="s">
        <v>215</v>
      </c>
      <c r="C313" s="47"/>
      <c r="D313" s="48"/>
      <c r="E313" s="49"/>
      <c r="F313" s="50"/>
      <c r="G313" s="51">
        <v>0</v>
      </c>
      <c r="H313" s="53"/>
      <c r="I313" s="51">
        <v>2149.6335085999999</v>
      </c>
      <c r="J313" s="61">
        <f t="shared" si="106"/>
        <v>0</v>
      </c>
      <c r="K313" s="53"/>
      <c r="L313" s="51">
        <v>0</v>
      </c>
      <c r="M313" s="54"/>
      <c r="N313" s="54"/>
      <c r="O313" s="55"/>
      <c r="P313" s="55"/>
    </row>
    <row r="314" spans="1:19" ht="18" customHeight="1" x14ac:dyDescent="0.2">
      <c r="A314" s="95" t="s">
        <v>216</v>
      </c>
      <c r="B314" s="46" t="s">
        <v>217</v>
      </c>
      <c r="C314" s="47"/>
      <c r="D314" s="48"/>
      <c r="E314" s="49"/>
      <c r="F314" s="50"/>
      <c r="G314" s="51">
        <v>0</v>
      </c>
      <c r="H314" s="53"/>
      <c r="I314" s="51">
        <v>0</v>
      </c>
      <c r="J314" s="61">
        <f t="shared" si="106"/>
        <v>0</v>
      </c>
      <c r="K314" s="53"/>
      <c r="L314" s="51">
        <v>0</v>
      </c>
      <c r="M314" s="54"/>
      <c r="N314" s="54"/>
      <c r="O314" s="55"/>
      <c r="P314" s="55"/>
    </row>
    <row r="315" spans="1:19" ht="18" customHeight="1" x14ac:dyDescent="0.2">
      <c r="A315" s="45">
        <v>1</v>
      </c>
      <c r="B315" s="46" t="s">
        <v>218</v>
      </c>
      <c r="C315" s="47"/>
      <c r="D315" s="48"/>
      <c r="E315" s="49"/>
      <c r="F315" s="50"/>
      <c r="G315" s="51">
        <v>25.476265920699998</v>
      </c>
      <c r="H315" s="51"/>
      <c r="I315" s="51">
        <v>0</v>
      </c>
      <c r="J315" s="61">
        <f t="shared" si="106"/>
        <v>13.65279954399389</v>
      </c>
      <c r="K315" s="53"/>
      <c r="L315" s="51">
        <v>34.78223517448</v>
      </c>
      <c r="M315" s="54"/>
      <c r="N315" s="54"/>
      <c r="O315" s="55">
        <f t="shared" ref="O315:O325" si="110">I315+L315</f>
        <v>34.78223517448</v>
      </c>
      <c r="P315" s="55">
        <f t="shared" ref="P315:P370" si="111">IFERROR(O315/G315*10,0)</f>
        <v>13.65279954399389</v>
      </c>
    </row>
    <row r="316" spans="1:19" ht="18" customHeight="1" x14ac:dyDescent="0.2">
      <c r="A316" s="45">
        <v>2</v>
      </c>
      <c r="B316" s="46" t="s">
        <v>219</v>
      </c>
      <c r="C316" s="47"/>
      <c r="D316" s="48"/>
      <c r="E316" s="49"/>
      <c r="F316" s="50"/>
      <c r="G316" s="51">
        <v>-362.26637245199998</v>
      </c>
      <c r="H316" s="51"/>
      <c r="I316" s="51">
        <v>0</v>
      </c>
      <c r="J316" s="61">
        <f t="shared" si="106"/>
        <v>1.4526866947672024</v>
      </c>
      <c r="K316" s="53"/>
      <c r="L316" s="51">
        <v>-52.62595392226001</v>
      </c>
      <c r="M316" s="54"/>
      <c r="N316" s="54"/>
      <c r="O316" s="55">
        <f t="shared" si="110"/>
        <v>-52.62595392226001</v>
      </c>
      <c r="P316" s="55">
        <f t="shared" si="111"/>
        <v>1.4526866947672024</v>
      </c>
    </row>
    <row r="317" spans="1:19" ht="18" customHeight="1" x14ac:dyDescent="0.2">
      <c r="A317" s="45">
        <v>3</v>
      </c>
      <c r="B317" s="46" t="s">
        <v>220</v>
      </c>
      <c r="C317" s="47"/>
      <c r="D317" s="48"/>
      <c r="E317" s="49"/>
      <c r="F317" s="50"/>
      <c r="G317" s="51">
        <v>-336.79010653130001</v>
      </c>
      <c r="H317" s="51"/>
      <c r="I317" s="51">
        <v>0</v>
      </c>
      <c r="J317" s="61">
        <f t="shared" si="106"/>
        <v>0.52981718885859497</v>
      </c>
      <c r="K317" s="53"/>
      <c r="L317" s="51">
        <v>-17.843718747780009</v>
      </c>
      <c r="M317" s="54"/>
      <c r="N317" s="54"/>
      <c r="O317" s="55">
        <f t="shared" si="110"/>
        <v>-17.843718747780009</v>
      </c>
      <c r="P317" s="55">
        <f t="shared" si="111"/>
        <v>0.52981718885859497</v>
      </c>
    </row>
    <row r="318" spans="1:19" ht="18" customHeight="1" x14ac:dyDescent="0.2">
      <c r="A318" s="45">
        <v>4</v>
      </c>
      <c r="B318" s="46">
        <v>0</v>
      </c>
      <c r="C318" s="47"/>
      <c r="D318" s="48"/>
      <c r="E318" s="49"/>
      <c r="F318" s="50"/>
      <c r="G318" s="51">
        <v>0</v>
      </c>
      <c r="H318" s="51"/>
      <c r="I318" s="51">
        <v>0</v>
      </c>
      <c r="J318" s="61">
        <f t="shared" si="106"/>
        <v>0</v>
      </c>
      <c r="K318" s="53"/>
      <c r="L318" s="51">
        <v>0</v>
      </c>
      <c r="M318" s="54"/>
      <c r="N318" s="54"/>
      <c r="O318" s="55">
        <f t="shared" si="110"/>
        <v>0</v>
      </c>
      <c r="P318" s="55">
        <f t="shared" si="111"/>
        <v>0</v>
      </c>
    </row>
    <row r="319" spans="1:19" ht="18" customHeight="1" x14ac:dyDescent="0.2">
      <c r="A319" s="45">
        <v>5</v>
      </c>
      <c r="B319" s="46" t="s">
        <v>221</v>
      </c>
      <c r="C319" s="47"/>
      <c r="D319" s="48"/>
      <c r="E319" s="49"/>
      <c r="F319" s="50"/>
      <c r="G319" s="51">
        <v>0</v>
      </c>
      <c r="H319" s="51"/>
      <c r="I319" s="51">
        <v>0</v>
      </c>
      <c r="J319" s="61">
        <f t="shared" si="106"/>
        <v>0</v>
      </c>
      <c r="K319" s="53"/>
      <c r="L319" s="51">
        <v>0</v>
      </c>
      <c r="M319" s="54"/>
      <c r="N319" s="54"/>
      <c r="O319" s="55">
        <f t="shared" si="110"/>
        <v>0</v>
      </c>
      <c r="P319" s="55">
        <f t="shared" si="111"/>
        <v>0</v>
      </c>
    </row>
    <row r="320" spans="1:19" ht="18" customHeight="1" x14ac:dyDescent="0.2">
      <c r="A320" s="45">
        <v>6</v>
      </c>
      <c r="B320" s="46" t="s">
        <v>222</v>
      </c>
      <c r="C320" s="47"/>
      <c r="D320" s="48"/>
      <c r="E320" s="49"/>
      <c r="F320" s="50"/>
      <c r="G320" s="51">
        <v>0</v>
      </c>
      <c r="H320" s="51"/>
      <c r="I320" s="51">
        <v>244.29548070000001</v>
      </c>
      <c r="J320" s="61">
        <f t="shared" si="106"/>
        <v>0</v>
      </c>
      <c r="K320" s="53"/>
      <c r="L320" s="51">
        <v>0</v>
      </c>
      <c r="M320" s="54"/>
      <c r="N320" s="54"/>
      <c r="O320" s="55">
        <f t="shared" si="110"/>
        <v>244.29548070000001</v>
      </c>
      <c r="P320" s="55">
        <f t="shared" si="111"/>
        <v>0</v>
      </c>
    </row>
    <row r="321" spans="1:16" s="63" customFormat="1" ht="18" customHeight="1" x14ac:dyDescent="0.2">
      <c r="A321" s="45">
        <v>7</v>
      </c>
      <c r="B321" s="46" t="s">
        <v>223</v>
      </c>
      <c r="C321" s="57"/>
      <c r="D321" s="58"/>
      <c r="E321" s="59"/>
      <c r="F321" s="70"/>
      <c r="G321" s="51">
        <v>0</v>
      </c>
      <c r="H321" s="51"/>
      <c r="I321" s="51">
        <v>0</v>
      </c>
      <c r="J321" s="61">
        <f t="shared" si="106"/>
        <v>0</v>
      </c>
      <c r="K321" s="53"/>
      <c r="L321" s="51">
        <v>0</v>
      </c>
      <c r="M321" s="54"/>
      <c r="N321" s="54"/>
      <c r="O321" s="55">
        <f t="shared" si="110"/>
        <v>0</v>
      </c>
      <c r="P321" s="55">
        <f t="shared" si="111"/>
        <v>0</v>
      </c>
    </row>
    <row r="322" spans="1:16" s="63" customFormat="1" ht="18" customHeight="1" x14ac:dyDescent="0.2">
      <c r="A322" s="45">
        <v>8</v>
      </c>
      <c r="B322" s="46" t="s">
        <v>224</v>
      </c>
      <c r="C322" s="57"/>
      <c r="D322" s="58"/>
      <c r="E322" s="59"/>
      <c r="F322" s="70"/>
      <c r="G322" s="51">
        <v>86.415558615999998</v>
      </c>
      <c r="H322" s="51"/>
      <c r="I322" s="51">
        <v>0</v>
      </c>
      <c r="J322" s="61">
        <f t="shared" si="106"/>
        <v>0</v>
      </c>
      <c r="K322" s="53"/>
      <c r="L322" s="51">
        <v>0</v>
      </c>
      <c r="M322" s="54"/>
      <c r="N322" s="54"/>
      <c r="O322" s="55">
        <f t="shared" si="110"/>
        <v>0</v>
      </c>
      <c r="P322" s="55">
        <f t="shared" si="111"/>
        <v>0</v>
      </c>
    </row>
    <row r="323" spans="1:16" s="63" customFormat="1" ht="18" customHeight="1" x14ac:dyDescent="0.2">
      <c r="A323" s="56"/>
      <c r="B323" s="46" t="s">
        <v>225</v>
      </c>
      <c r="C323" s="60">
        <f>SUM(C314:C322)</f>
        <v>0</v>
      </c>
      <c r="D323" s="58"/>
      <c r="E323" s="59"/>
      <c r="F323" s="60">
        <f>SUM(F314:F322)</f>
        <v>0</v>
      </c>
      <c r="G323" s="51">
        <v>-117.401512938</v>
      </c>
      <c r="H323" s="60"/>
      <c r="I323" s="51">
        <v>0</v>
      </c>
      <c r="J323" s="61">
        <f t="shared" si="106"/>
        <v>0</v>
      </c>
      <c r="K323" s="53"/>
      <c r="L323" s="51">
        <v>0</v>
      </c>
      <c r="M323" s="54"/>
      <c r="N323" s="54"/>
      <c r="O323" s="62">
        <f t="shared" si="110"/>
        <v>0</v>
      </c>
      <c r="P323" s="55">
        <f t="shared" si="111"/>
        <v>0</v>
      </c>
    </row>
    <row r="324" spans="1:16" ht="18" customHeight="1" x14ac:dyDescent="0.2">
      <c r="A324" s="56"/>
      <c r="B324" s="46" t="s">
        <v>226</v>
      </c>
      <c r="C324" s="57">
        <f>C252+C304+C310+C323</f>
        <v>58196.43</v>
      </c>
      <c r="D324" s="48"/>
      <c r="E324" s="49"/>
      <c r="F324" s="57">
        <f>F252+F304+F310+F323</f>
        <v>7929.9212251799863</v>
      </c>
      <c r="G324" s="51">
        <v>318.18530308200002</v>
      </c>
      <c r="H324" s="60"/>
      <c r="I324" s="51">
        <v>0</v>
      </c>
      <c r="J324" s="61">
        <f t="shared" si="106"/>
        <v>4.9734874793766759E-2</v>
      </c>
      <c r="K324" s="53"/>
      <c r="L324" s="51">
        <v>1.582490621</v>
      </c>
      <c r="M324" s="54"/>
      <c r="N324" s="54"/>
      <c r="O324" s="62">
        <f t="shared" si="110"/>
        <v>1.582490621</v>
      </c>
      <c r="P324" s="55">
        <f t="shared" si="111"/>
        <v>4.9734874793766759E-2</v>
      </c>
    </row>
    <row r="325" spans="1:16" ht="18" customHeight="1" x14ac:dyDescent="0.2">
      <c r="A325" s="46"/>
      <c r="B325" s="46" t="s">
        <v>227</v>
      </c>
      <c r="C325" s="57">
        <f>C253+C305+C310+C323</f>
        <v>58196.43</v>
      </c>
      <c r="D325" s="48"/>
      <c r="E325" s="49"/>
      <c r="F325" s="57">
        <f>F253+F305+F310+F323</f>
        <v>7929.9212251799863</v>
      </c>
      <c r="G325" s="51">
        <v>54.434145503000003</v>
      </c>
      <c r="H325" s="60"/>
      <c r="I325" s="51">
        <v>0</v>
      </c>
      <c r="J325" s="61">
        <f t="shared" si="106"/>
        <v>5.563768792573564E-4</v>
      </c>
      <c r="K325" s="53"/>
      <c r="L325" s="51">
        <v>3.0285900000000003E-3</v>
      </c>
      <c r="M325" s="54"/>
      <c r="N325" s="54"/>
      <c r="O325" s="62">
        <f t="shared" si="110"/>
        <v>3.0285900000000003E-3</v>
      </c>
      <c r="P325" s="55">
        <f t="shared" si="111"/>
        <v>5.563768792573564E-4</v>
      </c>
    </row>
    <row r="326" spans="1:16" ht="18" customHeight="1" x14ac:dyDescent="0.2">
      <c r="A326" s="46"/>
      <c r="B326" s="46" t="s">
        <v>228</v>
      </c>
      <c r="C326" s="47"/>
      <c r="D326" s="48"/>
      <c r="E326" s="49"/>
      <c r="F326" s="50"/>
      <c r="G326" s="51">
        <v>0</v>
      </c>
      <c r="H326" s="60"/>
      <c r="I326" s="51">
        <v>0</v>
      </c>
      <c r="J326" s="61">
        <f t="shared" si="106"/>
        <v>0</v>
      </c>
      <c r="K326" s="53"/>
      <c r="L326" s="51">
        <v>0</v>
      </c>
      <c r="M326" s="54"/>
      <c r="N326" s="54"/>
      <c r="O326" s="55"/>
      <c r="P326" s="55">
        <f t="shared" si="111"/>
        <v>0</v>
      </c>
    </row>
    <row r="327" spans="1:16" ht="18" customHeight="1" x14ac:dyDescent="0.2">
      <c r="A327" s="95" t="s">
        <v>229</v>
      </c>
      <c r="B327" s="46" t="s">
        <v>230</v>
      </c>
      <c r="C327" s="47"/>
      <c r="D327" s="48"/>
      <c r="E327" s="49"/>
      <c r="F327" s="50"/>
      <c r="G327" s="51">
        <v>106.07981584699998</v>
      </c>
      <c r="H327" s="60"/>
      <c r="I327" s="51">
        <v>0</v>
      </c>
      <c r="J327" s="61">
        <f t="shared" si="106"/>
        <v>0.16912038497668042</v>
      </c>
      <c r="K327" s="53"/>
      <c r="L327" s="51">
        <v>1.7940259294300001</v>
      </c>
      <c r="M327" s="54"/>
      <c r="N327" s="54"/>
      <c r="O327" s="55"/>
      <c r="P327" s="55">
        <f t="shared" si="111"/>
        <v>0</v>
      </c>
    </row>
    <row r="328" spans="1:16" ht="18" customHeight="1" x14ac:dyDescent="0.2">
      <c r="A328" s="45">
        <v>1</v>
      </c>
      <c r="B328" s="46" t="s">
        <v>231</v>
      </c>
      <c r="C328" s="47"/>
      <c r="D328" s="48"/>
      <c r="E328" s="49"/>
      <c r="F328" s="50"/>
      <c r="G328" s="51">
        <v>447.71331011000001</v>
      </c>
      <c r="H328" s="51"/>
      <c r="I328" s="51">
        <v>244.29548070000001</v>
      </c>
      <c r="J328" s="61">
        <f t="shared" si="106"/>
        <v>7.5484580514250735E-2</v>
      </c>
      <c r="K328" s="53"/>
      <c r="L328" s="51">
        <v>3.3795451404300003</v>
      </c>
      <c r="M328" s="54"/>
      <c r="N328" s="54"/>
      <c r="O328" s="55">
        <f t="shared" ref="O328:O333" si="112">I328+L328</f>
        <v>247.67502584043001</v>
      </c>
      <c r="P328" s="55">
        <f t="shared" si="111"/>
        <v>5.5320005067434339</v>
      </c>
    </row>
    <row r="329" spans="1:16" ht="18" customHeight="1" x14ac:dyDescent="0.2">
      <c r="A329" s="45">
        <v>2</v>
      </c>
      <c r="B329" s="46" t="s">
        <v>232</v>
      </c>
      <c r="C329" s="47"/>
      <c r="D329" s="48"/>
      <c r="E329" s="49"/>
      <c r="F329" s="50"/>
      <c r="G329" s="51">
        <v>39614.957674486737</v>
      </c>
      <c r="H329" s="51"/>
      <c r="I329" s="51">
        <v>6218.6075532640198</v>
      </c>
      <c r="J329" s="61">
        <f t="shared" si="106"/>
        <v>3.3180669961820923</v>
      </c>
      <c r="K329" s="53"/>
      <c r="L329" s="51">
        <v>13144.508361486494</v>
      </c>
      <c r="M329" s="54"/>
      <c r="N329" s="54"/>
      <c r="O329" s="55">
        <f t="shared" si="112"/>
        <v>19363.115914750513</v>
      </c>
      <c r="P329" s="55">
        <f t="shared" si="111"/>
        <v>4.8878295097159628</v>
      </c>
    </row>
    <row r="330" spans="1:16" s="63" customFormat="1" ht="18" customHeight="1" x14ac:dyDescent="0.2">
      <c r="A330" s="45">
        <v>3</v>
      </c>
      <c r="B330" s="46" t="s">
        <v>233</v>
      </c>
      <c r="C330" s="57"/>
      <c r="D330" s="58"/>
      <c r="E330" s="59"/>
      <c r="F330" s="70"/>
      <c r="G330" s="51">
        <v>39614.957674486737</v>
      </c>
      <c r="H330" s="51"/>
      <c r="I330" s="51">
        <v>6278.9463792640199</v>
      </c>
      <c r="J330" s="61">
        <f t="shared" si="106"/>
        <v>3.3485355074978864</v>
      </c>
      <c r="K330" s="53"/>
      <c r="L330" s="51">
        <v>13265.209240104472</v>
      </c>
      <c r="M330" s="54"/>
      <c r="N330" s="54"/>
      <c r="O330" s="55">
        <f t="shared" si="112"/>
        <v>19544.155619368492</v>
      </c>
      <c r="P330" s="55">
        <f t="shared" si="111"/>
        <v>4.9335293451431692</v>
      </c>
    </row>
    <row r="331" spans="1:16" s="63" customFormat="1" ht="18" customHeight="1" x14ac:dyDescent="0.2">
      <c r="A331" s="46"/>
      <c r="B331" s="46">
        <v>0</v>
      </c>
      <c r="C331" s="57">
        <f>SUM(C328:C330)</f>
        <v>0</v>
      </c>
      <c r="D331" s="58"/>
      <c r="E331" s="59"/>
      <c r="F331" s="57">
        <f>SUM(F328:F330)</f>
        <v>0</v>
      </c>
      <c r="G331" s="51">
        <v>0</v>
      </c>
      <c r="H331" s="60"/>
      <c r="I331" s="51">
        <v>0</v>
      </c>
      <c r="J331" s="61">
        <f t="shared" si="106"/>
        <v>0</v>
      </c>
      <c r="K331" s="53"/>
      <c r="L331" s="51">
        <v>0</v>
      </c>
      <c r="M331" s="54"/>
      <c r="N331" s="54"/>
      <c r="O331" s="62">
        <f t="shared" si="112"/>
        <v>0</v>
      </c>
      <c r="P331" s="55">
        <f t="shared" si="111"/>
        <v>0</v>
      </c>
    </row>
    <row r="332" spans="1:16" s="63" customFormat="1" ht="18" customHeight="1" x14ac:dyDescent="0.2">
      <c r="A332" s="46"/>
      <c r="B332" s="46" t="s">
        <v>234</v>
      </c>
      <c r="C332" s="57">
        <f>C324+C331</f>
        <v>58196.43</v>
      </c>
      <c r="D332" s="58"/>
      <c r="E332" s="59"/>
      <c r="F332" s="57">
        <f>F324+F331</f>
        <v>7929.9212251799863</v>
      </c>
      <c r="G332" s="51">
        <v>0</v>
      </c>
      <c r="H332" s="60"/>
      <c r="I332" s="51">
        <v>0</v>
      </c>
      <c r="J332" s="61">
        <f t="shared" si="106"/>
        <v>0</v>
      </c>
      <c r="K332" s="53"/>
      <c r="L332" s="51">
        <v>0</v>
      </c>
      <c r="M332" s="54"/>
      <c r="N332" s="54"/>
      <c r="O332" s="62">
        <f t="shared" si="112"/>
        <v>0</v>
      </c>
      <c r="P332" s="55">
        <f t="shared" si="111"/>
        <v>0</v>
      </c>
    </row>
    <row r="333" spans="1:16" ht="18" customHeight="1" x14ac:dyDescent="0.2">
      <c r="A333" s="46"/>
      <c r="B333" s="46" t="s">
        <v>235</v>
      </c>
      <c r="C333" s="57">
        <f>C325+C331</f>
        <v>58196.43</v>
      </c>
      <c r="D333" s="48"/>
      <c r="E333" s="49"/>
      <c r="F333" s="57">
        <f>F325+F331</f>
        <v>7929.9212251799863</v>
      </c>
      <c r="G333" s="51">
        <v>0</v>
      </c>
      <c r="H333" s="60"/>
      <c r="I333" s="51">
        <v>19.976885500000002</v>
      </c>
      <c r="J333" s="61">
        <f t="shared" si="106"/>
        <v>0</v>
      </c>
      <c r="K333" s="53"/>
      <c r="L333" s="51">
        <v>0</v>
      </c>
      <c r="M333" s="54"/>
      <c r="N333" s="54"/>
      <c r="O333" s="62">
        <f t="shared" si="112"/>
        <v>19.976885500000002</v>
      </c>
      <c r="P333" s="55">
        <f t="shared" si="111"/>
        <v>0</v>
      </c>
    </row>
    <row r="334" spans="1:16" ht="18" customHeight="1" x14ac:dyDescent="0.2">
      <c r="A334" s="56"/>
      <c r="B334" s="46" t="s">
        <v>236</v>
      </c>
      <c r="C334" s="57"/>
      <c r="D334" s="58"/>
      <c r="E334" s="59"/>
      <c r="F334" s="70"/>
      <c r="G334" s="51">
        <v>478.02385700000002</v>
      </c>
      <c r="H334" s="60"/>
      <c r="I334" s="51">
        <v>225.86412300000001</v>
      </c>
      <c r="J334" s="61">
        <f t="shared" si="106"/>
        <v>0</v>
      </c>
      <c r="K334" s="53"/>
      <c r="L334" s="51">
        <v>0</v>
      </c>
      <c r="M334" s="54"/>
      <c r="N334" s="54"/>
      <c r="O334" s="55"/>
      <c r="P334" s="55">
        <f t="shared" si="111"/>
        <v>0</v>
      </c>
    </row>
    <row r="335" spans="1:16" ht="18" customHeight="1" x14ac:dyDescent="0.2">
      <c r="A335" s="95" t="s">
        <v>237</v>
      </c>
      <c r="B335" s="46" t="s">
        <v>238</v>
      </c>
      <c r="C335" s="57"/>
      <c r="D335" s="58"/>
      <c r="E335" s="59"/>
      <c r="F335" s="70"/>
      <c r="G335" s="51">
        <v>0</v>
      </c>
      <c r="H335" s="60"/>
      <c r="I335" s="51">
        <v>0</v>
      </c>
      <c r="J335" s="61">
        <f t="shared" si="106"/>
        <v>0</v>
      </c>
      <c r="K335" s="53"/>
      <c r="L335" s="51">
        <v>0</v>
      </c>
      <c r="M335" s="54"/>
      <c r="N335" s="54"/>
      <c r="O335" s="55"/>
      <c r="P335" s="55">
        <f t="shared" si="111"/>
        <v>0</v>
      </c>
    </row>
    <row r="336" spans="1:16" ht="18" customHeight="1" x14ac:dyDescent="0.2">
      <c r="A336" s="45">
        <v>1</v>
      </c>
      <c r="B336" s="46" t="s">
        <v>239</v>
      </c>
      <c r="C336" s="57"/>
      <c r="D336" s="58"/>
      <c r="E336" s="59"/>
      <c r="F336" s="70"/>
      <c r="G336" s="51">
        <v>478.02385700000002</v>
      </c>
      <c r="H336" s="60"/>
      <c r="I336" s="51">
        <v>245.84100850000002</v>
      </c>
      <c r="J336" s="61">
        <f t="shared" si="106"/>
        <v>0</v>
      </c>
      <c r="K336" s="53"/>
      <c r="L336" s="51">
        <v>0</v>
      </c>
      <c r="M336" s="54"/>
      <c r="N336" s="54"/>
      <c r="O336" s="55"/>
      <c r="P336" s="55">
        <f t="shared" si="111"/>
        <v>0</v>
      </c>
    </row>
    <row r="337" spans="1:19" ht="18" customHeight="1" x14ac:dyDescent="0.2">
      <c r="A337" s="56"/>
      <c r="B337" s="46" t="s">
        <v>240</v>
      </c>
      <c r="C337" s="57"/>
      <c r="D337" s="58"/>
      <c r="E337" s="59"/>
      <c r="F337" s="70"/>
      <c r="G337" s="51">
        <v>40092.981531486737</v>
      </c>
      <c r="H337" s="51"/>
      <c r="I337" s="51">
        <v>6464.4485617640194</v>
      </c>
      <c r="J337" s="61">
        <f t="shared" si="106"/>
        <v>3.2785060774698307</v>
      </c>
      <c r="K337" s="53"/>
      <c r="L337" s="51">
        <v>13144.508361486494</v>
      </c>
      <c r="M337" s="54"/>
      <c r="N337" s="54"/>
      <c r="O337" s="55">
        <f>I337+L337</f>
        <v>19608.956923250513</v>
      </c>
      <c r="P337" s="55">
        <f t="shared" si="111"/>
        <v>4.8908702157385715</v>
      </c>
    </row>
    <row r="338" spans="1:19" ht="18" customHeight="1" x14ac:dyDescent="0.2">
      <c r="A338" s="56"/>
      <c r="B338" s="46" t="s">
        <v>241</v>
      </c>
      <c r="C338" s="57"/>
      <c r="D338" s="58"/>
      <c r="E338" s="59"/>
      <c r="F338" s="70"/>
      <c r="G338" s="51">
        <v>40092.981531486737</v>
      </c>
      <c r="H338" s="51"/>
      <c r="I338" s="51">
        <v>6524.7873877640195</v>
      </c>
      <c r="J338" s="61">
        <f t="shared" si="106"/>
        <v>3.3086113163439181</v>
      </c>
      <c r="K338" s="53"/>
      <c r="L338" s="51">
        <v>13265.209240104472</v>
      </c>
      <c r="M338" s="54"/>
      <c r="N338" s="54"/>
      <c r="O338" s="55">
        <f>I338+L338</f>
        <v>19789.996627868491</v>
      </c>
      <c r="P338" s="55">
        <f t="shared" si="111"/>
        <v>4.9360251774556998</v>
      </c>
    </row>
    <row r="339" spans="1:19" ht="18" customHeight="1" x14ac:dyDescent="0.2">
      <c r="A339" s="56"/>
      <c r="B339" s="46">
        <v>0</v>
      </c>
      <c r="C339" s="57">
        <f>SUM(C337:C338)</f>
        <v>0</v>
      </c>
      <c r="D339" s="58"/>
      <c r="E339" s="59"/>
      <c r="F339" s="57">
        <f>SUM(F337:F338)</f>
        <v>0</v>
      </c>
      <c r="G339" s="51">
        <v>0</v>
      </c>
      <c r="H339" s="60"/>
      <c r="I339" s="51">
        <v>0</v>
      </c>
      <c r="J339" s="61">
        <f t="shared" si="106"/>
        <v>0</v>
      </c>
      <c r="K339" s="53"/>
      <c r="L339" s="51">
        <v>0</v>
      </c>
      <c r="M339" s="54"/>
      <c r="N339" s="54"/>
      <c r="O339" s="62">
        <f>I339+L339</f>
        <v>0</v>
      </c>
      <c r="P339" s="55">
        <f t="shared" si="111"/>
        <v>0</v>
      </c>
    </row>
    <row r="340" spans="1:19" ht="18" customHeight="1" x14ac:dyDescent="0.2">
      <c r="A340" s="56"/>
      <c r="B340" s="56" t="s">
        <v>242</v>
      </c>
      <c r="C340" s="57"/>
      <c r="D340" s="58"/>
      <c r="E340" s="59"/>
      <c r="F340" s="57"/>
      <c r="G340" s="51">
        <v>0</v>
      </c>
      <c r="H340" s="60"/>
      <c r="I340" s="51">
        <v>0</v>
      </c>
      <c r="J340" s="61">
        <f t="shared" si="106"/>
        <v>0</v>
      </c>
      <c r="K340" s="53"/>
      <c r="L340" s="51">
        <v>0</v>
      </c>
      <c r="M340" s="54"/>
      <c r="N340" s="54"/>
      <c r="O340" s="62">
        <f>I340+L340</f>
        <v>0</v>
      </c>
      <c r="P340" s="55">
        <f t="shared" si="111"/>
        <v>0</v>
      </c>
    </row>
    <row r="341" spans="1:19" ht="18" customHeight="1" x14ac:dyDescent="0.2">
      <c r="A341" s="56"/>
      <c r="B341" s="56" t="s">
        <v>243</v>
      </c>
      <c r="C341" s="57"/>
      <c r="D341" s="58"/>
      <c r="E341" s="59"/>
      <c r="F341" s="57"/>
      <c r="G341" s="51">
        <v>0</v>
      </c>
      <c r="H341" s="60"/>
      <c r="I341" s="51">
        <v>0</v>
      </c>
      <c r="J341" s="61">
        <f t="shared" si="106"/>
        <v>0</v>
      </c>
      <c r="K341" s="53"/>
      <c r="L341" s="51">
        <v>0</v>
      </c>
      <c r="M341" s="54"/>
      <c r="N341" s="54"/>
      <c r="O341" s="62">
        <f>I341+L341</f>
        <v>0</v>
      </c>
      <c r="P341" s="55">
        <f t="shared" si="111"/>
        <v>0</v>
      </c>
      <c r="Q341" s="98"/>
      <c r="R341" s="98">
        <f>O341-Q341</f>
        <v>0</v>
      </c>
      <c r="S341" s="98" t="e">
        <f>O341-#REF!</f>
        <v>#REF!</v>
      </c>
    </row>
    <row r="342" spans="1:19" ht="18" customHeight="1" x14ac:dyDescent="0.2">
      <c r="A342" s="45">
        <v>2</v>
      </c>
      <c r="B342" s="46" t="s">
        <v>244</v>
      </c>
      <c r="C342" s="57"/>
      <c r="D342" s="58"/>
      <c r="E342" s="59"/>
      <c r="F342" s="70"/>
      <c r="G342" s="51">
        <v>1943.0789864625001</v>
      </c>
      <c r="H342" s="60"/>
      <c r="I342" s="51">
        <v>0</v>
      </c>
      <c r="J342" s="61">
        <f t="shared" si="106"/>
        <v>6.8119741149058282</v>
      </c>
      <c r="K342" s="53"/>
      <c r="L342" s="51">
        <v>1323.6203759000002</v>
      </c>
      <c r="M342" s="54"/>
      <c r="N342" s="54"/>
      <c r="O342" s="55"/>
      <c r="P342" s="55">
        <f t="shared" si="111"/>
        <v>0</v>
      </c>
      <c r="R342" s="100">
        <f>Q342-R341</f>
        <v>0</v>
      </c>
    </row>
    <row r="343" spans="1:19" ht="18" customHeight="1" x14ac:dyDescent="0.2">
      <c r="A343" s="56"/>
      <c r="B343" s="46" t="s">
        <v>245</v>
      </c>
      <c r="C343" s="57"/>
      <c r="D343" s="58"/>
      <c r="E343" s="59"/>
      <c r="F343" s="70"/>
      <c r="G343" s="51">
        <v>0</v>
      </c>
      <c r="H343" s="51"/>
      <c r="I343" s="51">
        <v>0</v>
      </c>
      <c r="J343" s="61">
        <f t="shared" si="106"/>
        <v>0</v>
      </c>
      <c r="K343" s="53"/>
      <c r="L343" s="51">
        <v>0</v>
      </c>
      <c r="M343" s="54"/>
      <c r="N343" s="54"/>
      <c r="O343" s="55">
        <f>I343+L343</f>
        <v>0</v>
      </c>
      <c r="P343" s="55">
        <f t="shared" si="111"/>
        <v>0</v>
      </c>
    </row>
    <row r="344" spans="1:19" ht="18" customHeight="1" x14ac:dyDescent="0.2">
      <c r="A344" s="56"/>
      <c r="B344" s="56" t="s">
        <v>246</v>
      </c>
      <c r="C344" s="57"/>
      <c r="D344" s="58"/>
      <c r="E344" s="59"/>
      <c r="F344" s="70"/>
      <c r="G344" s="51">
        <v>1943.0789864625001</v>
      </c>
      <c r="H344" s="51"/>
      <c r="I344" s="51">
        <v>0</v>
      </c>
      <c r="J344" s="61">
        <f t="shared" si="106"/>
        <v>6.8119741149058281E-7</v>
      </c>
      <c r="K344" s="53"/>
      <c r="L344" s="51">
        <v>1.3236203759000003E-4</v>
      </c>
      <c r="M344" s="54"/>
      <c r="N344" s="54"/>
      <c r="O344" s="55">
        <f>I344+L344</f>
        <v>1.3236203759000003E-4</v>
      </c>
      <c r="P344" s="55">
        <f t="shared" si="111"/>
        <v>6.8119741149058281E-7</v>
      </c>
    </row>
    <row r="345" spans="1:19" ht="18" customHeight="1" x14ac:dyDescent="0.2">
      <c r="A345" s="56"/>
      <c r="B345" s="46" t="s">
        <v>247</v>
      </c>
      <c r="C345" s="57">
        <f>SUM(C343:C344)</f>
        <v>0</v>
      </c>
      <c r="D345" s="58"/>
      <c r="E345" s="59"/>
      <c r="F345" s="57">
        <f>SUM(F343:F344)</f>
        <v>0</v>
      </c>
      <c r="G345" s="51">
        <v>483.60485019225001</v>
      </c>
      <c r="H345" s="60"/>
      <c r="I345" s="51">
        <v>0</v>
      </c>
      <c r="J345" s="61">
        <f t="shared" si="106"/>
        <v>8.195779797130573</v>
      </c>
      <c r="K345" s="53"/>
      <c r="L345" s="51">
        <v>396.3518861</v>
      </c>
      <c r="M345" s="54"/>
      <c r="N345" s="54"/>
      <c r="O345" s="62">
        <f>I345+L345</f>
        <v>396.3518861</v>
      </c>
      <c r="P345" s="55">
        <f t="shared" si="111"/>
        <v>8.195779797130573</v>
      </c>
    </row>
    <row r="346" spans="1:19" ht="18" customHeight="1" x14ac:dyDescent="0.2">
      <c r="A346" s="56"/>
      <c r="B346" s="46" t="s">
        <v>248</v>
      </c>
      <c r="C346" s="57"/>
      <c r="D346" s="58"/>
      <c r="E346" s="59"/>
      <c r="F346" s="57"/>
      <c r="G346" s="51">
        <v>0</v>
      </c>
      <c r="H346" s="60"/>
      <c r="I346" s="51">
        <v>0</v>
      </c>
      <c r="J346" s="61">
        <f t="shared" si="106"/>
        <v>0</v>
      </c>
      <c r="K346" s="53"/>
      <c r="L346" s="51">
        <v>0</v>
      </c>
      <c r="M346" s="54"/>
      <c r="N346" s="54"/>
      <c r="O346" s="62">
        <f>I346+L346</f>
        <v>0</v>
      </c>
      <c r="P346" s="55">
        <f t="shared" si="111"/>
        <v>0</v>
      </c>
    </row>
    <row r="347" spans="1:19" ht="18" customHeight="1" x14ac:dyDescent="0.2">
      <c r="A347" s="56"/>
      <c r="B347" s="56" t="s">
        <v>246</v>
      </c>
      <c r="C347" s="57"/>
      <c r="D347" s="58"/>
      <c r="E347" s="101"/>
      <c r="F347" s="57"/>
      <c r="G347" s="51">
        <v>483.60485019225001</v>
      </c>
      <c r="H347" s="60"/>
      <c r="I347" s="51">
        <v>0</v>
      </c>
      <c r="J347" s="61">
        <f t="shared" ref="J347:J370" si="113">IFERROR(L347/G347*10,0)</f>
        <v>8.195779797130573</v>
      </c>
      <c r="K347" s="53"/>
      <c r="L347" s="51">
        <v>396.3518861</v>
      </c>
      <c r="M347" s="54"/>
      <c r="N347" s="54"/>
      <c r="O347" s="62">
        <f>I347+L347</f>
        <v>396.3518861</v>
      </c>
      <c r="P347" s="55">
        <f t="shared" si="111"/>
        <v>8.195779797130573</v>
      </c>
    </row>
    <row r="348" spans="1:19" ht="15.75" customHeight="1" x14ac:dyDescent="0.2">
      <c r="A348" s="46"/>
      <c r="B348" s="46" t="s">
        <v>249</v>
      </c>
      <c r="C348" s="102"/>
      <c r="D348" s="102"/>
      <c r="E348" s="103"/>
      <c r="F348" s="102"/>
      <c r="G348" s="51">
        <v>387.61839660850001</v>
      </c>
      <c r="H348" s="104"/>
      <c r="I348" s="51">
        <v>0</v>
      </c>
      <c r="J348" s="61">
        <f t="shared" si="113"/>
        <v>8.2506880890644219</v>
      </c>
      <c r="K348" s="53"/>
      <c r="L348" s="51">
        <v>319.81184880000001</v>
      </c>
      <c r="M348" s="54"/>
      <c r="N348" s="54"/>
      <c r="O348" s="62">
        <f t="shared" ref="O348:O370" si="114">I348+L348</f>
        <v>319.81184880000001</v>
      </c>
      <c r="P348" s="55">
        <f t="shared" si="111"/>
        <v>8.2506880890644219</v>
      </c>
    </row>
    <row r="349" spans="1:19" x14ac:dyDescent="0.2">
      <c r="A349" s="105"/>
      <c r="B349" s="46" t="s">
        <v>250</v>
      </c>
      <c r="C349" s="66"/>
      <c r="D349" s="66"/>
      <c r="E349" s="106"/>
      <c r="F349" s="107"/>
      <c r="G349" s="51">
        <v>0</v>
      </c>
      <c r="H349" s="108"/>
      <c r="I349" s="51">
        <v>0</v>
      </c>
      <c r="J349" s="61">
        <f t="shared" si="113"/>
        <v>0</v>
      </c>
      <c r="K349" s="109"/>
      <c r="L349" s="51">
        <v>0</v>
      </c>
      <c r="M349" s="109"/>
      <c r="N349" s="109"/>
      <c r="O349" s="62">
        <f t="shared" si="114"/>
        <v>0</v>
      </c>
      <c r="P349" s="55">
        <f t="shared" si="111"/>
        <v>0</v>
      </c>
    </row>
    <row r="350" spans="1:19" x14ac:dyDescent="0.2">
      <c r="A350" s="105"/>
      <c r="B350" s="56" t="s">
        <v>246</v>
      </c>
      <c r="C350" s="66"/>
      <c r="D350" s="66"/>
      <c r="E350" s="106"/>
      <c r="F350" s="107"/>
      <c r="G350" s="51">
        <v>387.61839660850001</v>
      </c>
      <c r="H350" s="108"/>
      <c r="I350" s="51">
        <v>0</v>
      </c>
      <c r="J350" s="61">
        <f t="shared" si="113"/>
        <v>8.2506880890644219</v>
      </c>
      <c r="K350" s="109"/>
      <c r="L350" s="51">
        <v>319.81184880000001</v>
      </c>
      <c r="M350" s="109"/>
      <c r="N350" s="109"/>
      <c r="O350" s="62">
        <f t="shared" si="114"/>
        <v>319.81184880000001</v>
      </c>
      <c r="P350" s="55">
        <f t="shared" si="111"/>
        <v>8.2506880890644219</v>
      </c>
    </row>
    <row r="351" spans="1:19" x14ac:dyDescent="0.2">
      <c r="A351" s="105"/>
      <c r="B351" s="46" t="s">
        <v>251</v>
      </c>
      <c r="C351" s="66"/>
      <c r="D351" s="66"/>
      <c r="E351" s="106"/>
      <c r="F351" s="62"/>
      <c r="G351" s="51">
        <v>2814.3022332632499</v>
      </c>
      <c r="H351" s="104"/>
      <c r="I351" s="51">
        <v>0</v>
      </c>
      <c r="J351" s="61">
        <f t="shared" si="113"/>
        <v>7.2479213024495328</v>
      </c>
      <c r="K351" s="109"/>
      <c r="L351" s="51">
        <v>2039.7841108000002</v>
      </c>
      <c r="M351" s="109"/>
      <c r="N351" s="109"/>
      <c r="O351" s="62">
        <f t="shared" si="114"/>
        <v>2039.7841108000002</v>
      </c>
      <c r="P351" s="55">
        <f t="shared" si="111"/>
        <v>7.2479213024495328</v>
      </c>
    </row>
    <row r="352" spans="1:19" x14ac:dyDescent="0.2">
      <c r="A352" s="105"/>
      <c r="B352" s="46" t="s">
        <v>252</v>
      </c>
      <c r="C352" s="66"/>
      <c r="D352" s="66"/>
      <c r="E352" s="106"/>
      <c r="F352" s="102"/>
      <c r="G352" s="51">
        <v>0</v>
      </c>
      <c r="H352" s="104"/>
      <c r="I352" s="51">
        <v>0</v>
      </c>
      <c r="J352" s="61">
        <f t="shared" si="113"/>
        <v>0</v>
      </c>
      <c r="K352" s="109"/>
      <c r="L352" s="51">
        <v>0</v>
      </c>
      <c r="M352" s="109"/>
      <c r="N352" s="109"/>
      <c r="O352" s="62">
        <f t="shared" si="114"/>
        <v>0</v>
      </c>
      <c r="P352" s="55">
        <f t="shared" si="111"/>
        <v>0</v>
      </c>
    </row>
    <row r="353" spans="1:21" x14ac:dyDescent="0.2">
      <c r="A353" s="105"/>
      <c r="B353" s="56" t="s">
        <v>253</v>
      </c>
      <c r="C353" s="110"/>
      <c r="D353" s="110"/>
      <c r="E353" s="90"/>
      <c r="F353" s="110"/>
      <c r="G353" s="72">
        <v>2814.3022332632499</v>
      </c>
      <c r="H353" s="108"/>
      <c r="I353" s="72">
        <v>0</v>
      </c>
      <c r="J353" s="61">
        <f t="shared" si="113"/>
        <v>7.2479213024495328</v>
      </c>
      <c r="K353" s="111"/>
      <c r="L353" s="72">
        <v>2039.7841108000002</v>
      </c>
      <c r="M353" s="111"/>
      <c r="N353" s="111"/>
      <c r="O353" s="62">
        <f t="shared" si="114"/>
        <v>2039.7841108000002</v>
      </c>
      <c r="P353" s="62">
        <f t="shared" si="111"/>
        <v>7.2479213024495328</v>
      </c>
    </row>
    <row r="354" spans="1:21" x14ac:dyDescent="0.2">
      <c r="A354" s="105"/>
      <c r="B354" s="56" t="s">
        <v>254</v>
      </c>
      <c r="C354" s="110"/>
      <c r="D354" s="110"/>
      <c r="E354" s="90"/>
      <c r="F354" s="110"/>
      <c r="G354" s="72">
        <v>42907.283764749984</v>
      </c>
      <c r="H354" s="111"/>
      <c r="I354" s="72">
        <v>6464.4485617640194</v>
      </c>
      <c r="J354" s="61">
        <f t="shared" si="113"/>
        <v>3.5388612701606128</v>
      </c>
      <c r="K354" s="111"/>
      <c r="L354" s="72">
        <v>15184.292472286495</v>
      </c>
      <c r="M354" s="111"/>
      <c r="N354" s="111"/>
      <c r="O354" s="62">
        <f t="shared" si="114"/>
        <v>21648.741034050516</v>
      </c>
      <c r="P354" s="62">
        <f t="shared" si="111"/>
        <v>5.0454699376323155</v>
      </c>
    </row>
    <row r="355" spans="1:21" x14ac:dyDescent="0.2">
      <c r="A355" s="105"/>
      <c r="B355" s="56" t="s">
        <v>255</v>
      </c>
      <c r="C355" s="110"/>
      <c r="D355" s="110"/>
      <c r="E355" s="90"/>
      <c r="F355" s="110"/>
      <c r="G355" s="72">
        <v>42907.283764749984</v>
      </c>
      <c r="H355" s="111"/>
      <c r="I355" s="72">
        <v>6524.7873877640195</v>
      </c>
      <c r="J355" s="61">
        <f t="shared" si="113"/>
        <v>3.5669918969511007</v>
      </c>
      <c r="K355" s="111"/>
      <c r="L355" s="72">
        <v>15304.993350904471</v>
      </c>
      <c r="M355" s="111"/>
      <c r="N355" s="111"/>
      <c r="O355" s="62">
        <f t="shared" si="114"/>
        <v>21829.780738668491</v>
      </c>
      <c r="P355" s="62">
        <f t="shared" si="111"/>
        <v>5.0876631712125553</v>
      </c>
      <c r="R355" s="98">
        <f>I33+I44+I48+I64+I69+I73+I77+I81+I88+I92+I96+I100+I104+I108+I112+I116+I120+I125+I134+I143+I147+I167+I175+I192+I266+I269+I272+I275+I278+I281+I284+I287+I293+I297+I303+I306+I309+I311+I320+I336</f>
        <v>6585.63623766402</v>
      </c>
      <c r="S355" s="98">
        <f>J33+J44+J48+J64+J69+J73+J77+J81+J88+J92+J96+J100+J104+J108+J112+J116+J120+J125+J134+J143+J147+J167+J175+J192+J266+J269+J272+J275+J278+J281+J284+J287+J293+J297+J303+J306+J309+J311+J320+J336</f>
        <v>47.530258663667695</v>
      </c>
      <c r="T355" s="98">
        <f>K33+K44+K48+K64+K69+K73+K77+K81+K88+K92+K96+K100+K104+K108+K112+K116+K120+K125+K134+K143+K147+K167+K175+K192+K266+K269+K272+K275+K278+K281+K284+K287+K293+K297+K303+K306+K309+K311+K320+K336</f>
        <v>0</v>
      </c>
      <c r="U355" s="98">
        <f>L33+L37+L44+L48+L64+L69+L73+L77+L86+L92+L96+L100+L104+L108+L112+L116+L120+L125+L134+L143+L147+L167+L171+L175+L184+L204+I211+I217+L211+L214+L217+L220+L223+L236+L317+L328+L342+L345+L350</f>
        <v>15252.984582704476</v>
      </c>
    </row>
    <row r="356" spans="1:21" x14ac:dyDescent="0.2">
      <c r="A356" s="105"/>
      <c r="B356" s="56" t="s">
        <v>256</v>
      </c>
      <c r="C356" s="66"/>
      <c r="D356" s="66"/>
      <c r="E356" s="106"/>
      <c r="F356" s="66"/>
      <c r="G356" s="51"/>
      <c r="H356" s="109"/>
      <c r="I356" s="51"/>
      <c r="J356" s="60"/>
      <c r="K356" s="109"/>
      <c r="L356" s="51"/>
      <c r="M356" s="109"/>
      <c r="N356" s="109"/>
      <c r="O356" s="62"/>
      <c r="P356" s="55"/>
    </row>
    <row r="357" spans="1:21" x14ac:dyDescent="0.2">
      <c r="A357" s="105"/>
      <c r="B357" s="46" t="s">
        <v>244</v>
      </c>
      <c r="C357" s="66"/>
      <c r="D357" s="66"/>
      <c r="E357" s="106"/>
      <c r="F357" s="66"/>
      <c r="G357" s="51"/>
      <c r="H357" s="109"/>
      <c r="I357" s="51"/>
      <c r="J357" s="60"/>
      <c r="K357" s="109"/>
      <c r="L357" s="51"/>
      <c r="M357" s="109"/>
      <c r="N357" s="109"/>
      <c r="O357" s="62"/>
      <c r="P357" s="55"/>
      <c r="S357" s="98">
        <f>U355+R355</f>
        <v>21838.620820368495</v>
      </c>
      <c r="U357" s="98">
        <f>S357-O357</f>
        <v>21838.620820368495</v>
      </c>
    </row>
    <row r="358" spans="1:21" x14ac:dyDescent="0.2">
      <c r="A358" s="105"/>
      <c r="B358" s="46" t="s">
        <v>245</v>
      </c>
      <c r="C358" s="66"/>
      <c r="D358" s="66"/>
      <c r="E358" s="106"/>
      <c r="F358" s="66"/>
      <c r="G358" s="51"/>
      <c r="H358" s="109"/>
      <c r="I358" s="51"/>
      <c r="J358" s="60"/>
      <c r="K358" s="109"/>
      <c r="L358" s="51"/>
      <c r="M358" s="109"/>
      <c r="N358" s="109"/>
      <c r="O358" s="62"/>
      <c r="P358" s="55"/>
    </row>
    <row r="359" spans="1:21" x14ac:dyDescent="0.2">
      <c r="A359" s="105"/>
      <c r="B359" s="56" t="s">
        <v>246</v>
      </c>
      <c r="C359" s="66"/>
      <c r="D359" s="66"/>
      <c r="E359" s="106"/>
      <c r="F359" s="66"/>
      <c r="G359" s="51">
        <v>0</v>
      </c>
      <c r="H359" s="109"/>
      <c r="I359" s="51">
        <v>0</v>
      </c>
      <c r="J359" s="60">
        <f t="shared" si="113"/>
        <v>0</v>
      </c>
      <c r="K359" s="109"/>
      <c r="L359" s="51">
        <v>0</v>
      </c>
      <c r="M359" s="109"/>
      <c r="N359" s="109"/>
      <c r="O359" s="62">
        <f t="shared" si="114"/>
        <v>0</v>
      </c>
      <c r="P359" s="55">
        <f t="shared" si="111"/>
        <v>0</v>
      </c>
    </row>
    <row r="360" spans="1:21" x14ac:dyDescent="0.2">
      <c r="A360" s="105"/>
      <c r="B360" s="46" t="s">
        <v>247</v>
      </c>
      <c r="C360" s="66"/>
      <c r="D360" s="66"/>
      <c r="E360" s="106"/>
      <c r="F360" s="66"/>
      <c r="G360" s="51">
        <v>0</v>
      </c>
      <c r="H360" s="109"/>
      <c r="I360" s="51">
        <v>0</v>
      </c>
      <c r="J360" s="60">
        <f t="shared" si="113"/>
        <v>0</v>
      </c>
      <c r="K360" s="109"/>
      <c r="L360" s="51">
        <v>0</v>
      </c>
      <c r="M360" s="109"/>
      <c r="N360" s="109"/>
      <c r="O360" s="62">
        <f t="shared" si="114"/>
        <v>0</v>
      </c>
      <c r="P360" s="55">
        <f t="shared" si="111"/>
        <v>0</v>
      </c>
    </row>
    <row r="361" spans="1:21" x14ac:dyDescent="0.2">
      <c r="A361" s="105"/>
      <c r="B361" s="46" t="s">
        <v>248</v>
      </c>
      <c r="C361" s="66"/>
      <c r="D361" s="66"/>
      <c r="E361" s="106"/>
      <c r="F361" s="66"/>
      <c r="G361" s="51">
        <v>0</v>
      </c>
      <c r="H361" s="109"/>
      <c r="I361" s="51">
        <v>0</v>
      </c>
      <c r="J361" s="60">
        <f t="shared" si="113"/>
        <v>0</v>
      </c>
      <c r="K361" s="109"/>
      <c r="L361" s="51">
        <v>0</v>
      </c>
      <c r="M361" s="109"/>
      <c r="N361" s="109"/>
      <c r="O361" s="62">
        <f t="shared" si="114"/>
        <v>0</v>
      </c>
      <c r="P361" s="55">
        <f t="shared" si="111"/>
        <v>0</v>
      </c>
    </row>
    <row r="362" spans="1:21" x14ac:dyDescent="0.2">
      <c r="A362" s="105"/>
      <c r="B362" s="56" t="s">
        <v>246</v>
      </c>
      <c r="C362" s="66"/>
      <c r="D362" s="66"/>
      <c r="E362" s="106"/>
      <c r="F362" s="66"/>
      <c r="G362" s="51">
        <v>0</v>
      </c>
      <c r="H362" s="109"/>
      <c r="I362" s="51">
        <v>0</v>
      </c>
      <c r="J362" s="60">
        <f t="shared" si="113"/>
        <v>0</v>
      </c>
      <c r="K362" s="109"/>
      <c r="L362" s="51">
        <v>0</v>
      </c>
      <c r="M362" s="109"/>
      <c r="N362" s="109"/>
      <c r="O362" s="62">
        <f t="shared" si="114"/>
        <v>0</v>
      </c>
      <c r="P362" s="55">
        <f t="shared" si="111"/>
        <v>0</v>
      </c>
    </row>
    <row r="363" spans="1:21" x14ac:dyDescent="0.2">
      <c r="A363" s="105"/>
      <c r="B363" s="46" t="s">
        <v>249</v>
      </c>
      <c r="C363" s="66"/>
      <c r="D363" s="66"/>
      <c r="E363" s="106"/>
      <c r="F363" s="66"/>
      <c r="G363" s="51">
        <v>0</v>
      </c>
      <c r="H363" s="109"/>
      <c r="I363" s="51">
        <v>0</v>
      </c>
      <c r="J363" s="60">
        <f t="shared" si="113"/>
        <v>0</v>
      </c>
      <c r="K363" s="109"/>
      <c r="L363" s="51">
        <v>0</v>
      </c>
      <c r="M363" s="109"/>
      <c r="N363" s="109"/>
      <c r="O363" s="62">
        <f t="shared" si="114"/>
        <v>0</v>
      </c>
      <c r="P363" s="55">
        <f t="shared" si="111"/>
        <v>0</v>
      </c>
    </row>
    <row r="364" spans="1:21" x14ac:dyDescent="0.2">
      <c r="A364" s="105"/>
      <c r="B364" s="46" t="s">
        <v>250</v>
      </c>
      <c r="C364" s="66"/>
      <c r="D364" s="66"/>
      <c r="E364" s="106"/>
      <c r="F364" s="66"/>
      <c r="G364" s="51">
        <v>0</v>
      </c>
      <c r="H364" s="109"/>
      <c r="I364" s="51">
        <v>0</v>
      </c>
      <c r="J364" s="60">
        <f t="shared" si="113"/>
        <v>0</v>
      </c>
      <c r="K364" s="109"/>
      <c r="L364" s="51">
        <v>0</v>
      </c>
      <c r="M364" s="109"/>
      <c r="N364" s="109"/>
      <c r="O364" s="62">
        <f t="shared" si="114"/>
        <v>0</v>
      </c>
      <c r="P364" s="55">
        <f t="shared" si="111"/>
        <v>0</v>
      </c>
    </row>
    <row r="365" spans="1:21" x14ac:dyDescent="0.2">
      <c r="A365" s="105"/>
      <c r="B365" s="46" t="s">
        <v>246</v>
      </c>
      <c r="C365" s="66"/>
      <c r="D365" s="66"/>
      <c r="E365" s="106"/>
      <c r="F365" s="66"/>
      <c r="G365" s="51">
        <v>0</v>
      </c>
      <c r="H365" s="109"/>
      <c r="I365" s="51">
        <v>0</v>
      </c>
      <c r="J365" s="60">
        <f t="shared" si="113"/>
        <v>0</v>
      </c>
      <c r="K365" s="109"/>
      <c r="L365" s="51">
        <v>0</v>
      </c>
      <c r="M365" s="109"/>
      <c r="N365" s="109"/>
      <c r="O365" s="62">
        <f t="shared" si="114"/>
        <v>0</v>
      </c>
      <c r="P365" s="55">
        <f t="shared" si="111"/>
        <v>0</v>
      </c>
    </row>
    <row r="366" spans="1:21" x14ac:dyDescent="0.2">
      <c r="A366" s="105"/>
      <c r="B366" s="56" t="s">
        <v>251</v>
      </c>
      <c r="C366" s="66"/>
      <c r="D366" s="66"/>
      <c r="E366" s="106"/>
      <c r="F366" s="66"/>
      <c r="G366" s="51">
        <v>0</v>
      </c>
      <c r="H366" s="109"/>
      <c r="I366" s="51">
        <v>0</v>
      </c>
      <c r="J366" s="60">
        <f t="shared" si="113"/>
        <v>0</v>
      </c>
      <c r="K366" s="109"/>
      <c r="L366" s="51">
        <v>0</v>
      </c>
      <c r="M366" s="109"/>
      <c r="N366" s="109"/>
      <c r="O366" s="62">
        <f t="shared" si="114"/>
        <v>0</v>
      </c>
      <c r="P366" s="55">
        <f t="shared" si="111"/>
        <v>0</v>
      </c>
    </row>
    <row r="367" spans="1:21" x14ac:dyDescent="0.2">
      <c r="A367" s="105"/>
      <c r="B367" s="46" t="s">
        <v>252</v>
      </c>
      <c r="C367" s="66"/>
      <c r="D367" s="66"/>
      <c r="E367" s="106"/>
      <c r="F367" s="66"/>
      <c r="G367" s="51">
        <v>0</v>
      </c>
      <c r="H367" s="109"/>
      <c r="I367" s="51">
        <v>0</v>
      </c>
      <c r="J367" s="60">
        <f t="shared" si="113"/>
        <v>0</v>
      </c>
      <c r="K367" s="109"/>
      <c r="L367" s="51">
        <v>0</v>
      </c>
      <c r="M367" s="109"/>
      <c r="N367" s="109"/>
      <c r="O367" s="62">
        <f t="shared" si="114"/>
        <v>0</v>
      </c>
      <c r="P367" s="55">
        <f t="shared" si="111"/>
        <v>0</v>
      </c>
    </row>
    <row r="368" spans="1:21" x14ac:dyDescent="0.2">
      <c r="A368" s="105"/>
      <c r="B368" s="46" t="s">
        <v>253</v>
      </c>
      <c r="C368" s="66"/>
      <c r="D368" s="66"/>
      <c r="E368" s="106"/>
      <c r="F368" s="66"/>
      <c r="G368" s="51">
        <v>1187.497496</v>
      </c>
      <c r="H368" s="109"/>
      <c r="I368" s="51">
        <v>0</v>
      </c>
      <c r="J368" s="60">
        <f t="shared" si="113"/>
        <v>4.081613659251035</v>
      </c>
      <c r="K368" s="109"/>
      <c r="L368" s="51">
        <v>484.69060000000007</v>
      </c>
      <c r="M368" s="109"/>
      <c r="N368" s="109"/>
      <c r="O368" s="62">
        <v>484.69060000000007</v>
      </c>
      <c r="P368" s="55">
        <f t="shared" si="111"/>
        <v>4.081613659251035</v>
      </c>
    </row>
    <row r="369" spans="1:16" x14ac:dyDescent="0.2">
      <c r="A369" s="105"/>
      <c r="B369" s="56" t="s">
        <v>257</v>
      </c>
      <c r="C369" s="66"/>
      <c r="D369" s="66"/>
      <c r="E369" s="106"/>
      <c r="F369" s="66"/>
      <c r="G369" s="51">
        <v>41719.786268749987</v>
      </c>
      <c r="H369" s="109"/>
      <c r="I369" s="51">
        <v>6464.4485617640194</v>
      </c>
      <c r="J369" s="60">
        <f t="shared" si="113"/>
        <v>3.5234125547994872</v>
      </c>
      <c r="K369" s="109"/>
      <c r="L369" s="51">
        <v>14699.601872286496</v>
      </c>
      <c r="M369" s="109"/>
      <c r="N369" s="109"/>
      <c r="O369" s="62">
        <f t="shared" si="114"/>
        <v>21164.050434050514</v>
      </c>
      <c r="P369" s="55">
        <f t="shared" si="111"/>
        <v>5.0729048077370775</v>
      </c>
    </row>
    <row r="370" spans="1:16" x14ac:dyDescent="0.2">
      <c r="A370" s="105"/>
      <c r="B370" s="56" t="s">
        <v>258</v>
      </c>
      <c r="C370" s="66"/>
      <c r="D370" s="66"/>
      <c r="E370" s="106"/>
      <c r="F370" s="66"/>
      <c r="G370" s="51">
        <v>41719.786268749987</v>
      </c>
      <c r="H370" s="109"/>
      <c r="I370" s="51">
        <v>6524.7873877640195</v>
      </c>
      <c r="J370" s="60">
        <f t="shared" si="113"/>
        <v>3.5523438819737074</v>
      </c>
      <c r="K370" s="109"/>
      <c r="L370" s="51">
        <v>14820.302750904471</v>
      </c>
      <c r="M370" s="109"/>
      <c r="N370" s="109"/>
      <c r="O370" s="62">
        <f t="shared" si="114"/>
        <v>21345.090138668493</v>
      </c>
      <c r="P370" s="55">
        <f t="shared" si="111"/>
        <v>5.1162990148530394</v>
      </c>
    </row>
    <row r="371" spans="1:16" x14ac:dyDescent="0.2">
      <c r="B371" s="112"/>
    </row>
    <row r="372" spans="1:16" x14ac:dyDescent="0.2">
      <c r="P372" s="27">
        <f>O370/G370*10</f>
        <v>5.1162990148530394</v>
      </c>
    </row>
  </sheetData>
  <mergeCells count="6">
    <mergeCell ref="F1:G1"/>
    <mergeCell ref="E3:G3"/>
    <mergeCell ref="E170:E171"/>
    <mergeCell ref="F170:F171"/>
    <mergeCell ref="E175:E177"/>
    <mergeCell ref="F175:F177"/>
  </mergeCells>
  <printOptions horizontalCentered="1"/>
  <pageMargins left="0" right="0" top="0.98425196850393704" bottom="0.98425196850393704" header="0.511811023622047" footer="0.511811023622047"/>
  <pageSetup paperSize="8" scale="58" fitToWidth="6" fitToHeight="4" orientation="landscape" r:id="rId1"/>
  <headerFooter alignWithMargins="0">
    <oddHeader>&amp;C&amp;A</oddHeader>
    <oddFooter>&amp;L&amp;F&amp;C&amp;P/&amp;N&amp;R&amp;D
&amp;T</oddFooter>
  </headerFooter>
  <rowBreaks count="4" manualBreakCount="4">
    <brk id="62" max="16" man="1"/>
    <brk id="144" max="16" man="1"/>
    <brk id="218" max="16" man="1"/>
    <brk id="24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F3.1 Final</vt:lpstr>
      <vt:lpstr>'F3.1 Final'!Print_Area</vt:lpstr>
      <vt:lpstr>'F3.1 Final'!Print_Titles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2025-07-03T09:29:43Z</dcterms:created>
  <dcterms:modified xsi:type="dcterms:W3CDTF">2025-07-03T09:30:21Z</dcterms:modified>
</cp:coreProperties>
</file>