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5B508ED1-1323-3243-9628-CCD75B9C6D0B}" xr6:coauthVersionLast="47" xr6:coauthVersionMax="47" xr10:uidLastSave="{00000000-0000-0000-0000-000000000000}"/>
  <bookViews>
    <workbookView xWindow="1080" yWindow="1260" windowWidth="27640" windowHeight="16740" xr2:uid="{B6C11D0C-B584-0F4D-9337-21AAA2FA0A01}"/>
  </bookViews>
  <sheets>
    <sheet name="F2.1 Final 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 localSheetId="0">'[4]04REL'!#REF!</definedName>
    <definedName name="________________SCH6">'[4]04REL'!#REF!</definedName>
    <definedName name="_______________SCH6" localSheetId="0">'[4]04REL'!#REF!</definedName>
    <definedName name="_______________SCH6">'[4]04REL'!#REF!</definedName>
    <definedName name="______________SCH6" localSheetId="0">'[4]04REL'!#REF!</definedName>
    <definedName name="______________SCH6">'[4]04REL'!#REF!</definedName>
    <definedName name="_____________SCH6" localSheetId="0">'[4]04REL'!#REF!</definedName>
    <definedName name="_____________SCH6">'[4]04REL'!#REF!</definedName>
    <definedName name="____________SCH6" localSheetId="0">'[4]04REL'!#REF!</definedName>
    <definedName name="____________SCH6">'[4]04REL'!#REF!</definedName>
    <definedName name="___________SCH6" localSheetId="0">'[4]04REL'!#REF!</definedName>
    <definedName name="___________SCH6">'[4]04REL'!#REF!</definedName>
    <definedName name="__________SCH6" localSheetId="0">'[4]04REL'!#REF!</definedName>
    <definedName name="__________SCH6">'[4]04REL'!#REF!</definedName>
    <definedName name="_________SCH6" localSheetId="0">'[4]04REL'!#REF!</definedName>
    <definedName name="_________SCH6">'[4]04REL'!#REF!</definedName>
    <definedName name="________SCH6" localSheetId="0">'[4]04REL'!#REF!</definedName>
    <definedName name="________SCH6">'[4]04REL'!#REF!</definedName>
    <definedName name="_______SCH6" localSheetId="0">'[4]04REL'!#REF!</definedName>
    <definedName name="_______SCH6">'[4]04REL'!#REF!</definedName>
    <definedName name="______SCH6" localSheetId="0">'[4]04REL'!#REF!</definedName>
    <definedName name="______SCH6">'[4]04REL'!#REF!</definedName>
    <definedName name="____SCH6" localSheetId="0">'[4]04REL'!#REF!</definedName>
    <definedName name="____SCH6">'[4]04REL'!#REF!</definedName>
    <definedName name="___ABC5" localSheetId="0">'[4]04REL'!#REF!</definedName>
    <definedName name="___ABC5">'[4]04REL'!#REF!</definedName>
    <definedName name="___SCH6" localSheetId="0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[6]Ambala!$B$11:$K$401</definedName>
    <definedName name="__cir10">[6]Hisar!$B$11:$K$401</definedName>
    <definedName name="__cir11">[6]Sirsa!$B$11:$K$401</definedName>
    <definedName name="__cir12">[6]Jind!$B$11:$K$401</definedName>
    <definedName name="__cir13">[6]Bhiwani!$B$11:$K$401</definedName>
    <definedName name="__cir2">[6]Yamunanagar!$B$11:$K$401</definedName>
    <definedName name="__cir3">[6]Kurukshetra!$B$11:$K$401</definedName>
    <definedName name="__cir4">[6]Karnal!$B$11:$K$401</definedName>
    <definedName name="__cir5">[6]Sonepat!$B$11:$K$401</definedName>
    <definedName name="__cir6">[6]Rohtak!$B$11:$K$401</definedName>
    <definedName name="__cir7">[6]Faridabad!$B$11:$K$401</definedName>
    <definedName name="__cir8">[6]Gurgaon!$B$11:$K$401</definedName>
    <definedName name="__cir9">[6]Narnaul!$B$11:$K$401</definedName>
    <definedName name="__FOR1" localSheetId="0">IF([7]Scenario!$B$9=1,__cir1,0)</definedName>
    <definedName name="__FOR1">IF([7]Scenario!$B$9=1,__cir1,0)</definedName>
    <definedName name="__FOR10" localSheetId="0">IF([7]Scenario!$K$9=1,__cir10,0)</definedName>
    <definedName name="__FOR10">IF([7]Scenario!$K$9=1,__cir10,0)</definedName>
    <definedName name="__FOR11" localSheetId="0">IF([7]Scenario!$L$9=1,__cir11,0)</definedName>
    <definedName name="__FOR11">IF([7]Scenario!$L$9=1,__cir11,0)</definedName>
    <definedName name="__FOR12" localSheetId="0">IF([7]Scenario!$M$9=1,__cir12,0)</definedName>
    <definedName name="__FOR12">IF([7]Scenario!$M$9=1,__cir12,0)</definedName>
    <definedName name="__FOR13" localSheetId="0">IF([7]Scenario!$N$9=1,__cir13,0)</definedName>
    <definedName name="__FOR13">IF([7]Scenario!$N$9=1,__cir13,0)</definedName>
    <definedName name="__FOR2" localSheetId="0">IF([7]Scenario!$C$9=1,__cir2,0)</definedName>
    <definedName name="__FOR2">IF([7]Scenario!$C$9=1,__cir2,0)</definedName>
    <definedName name="__FOR3" localSheetId="0">IF([7]Scenario!$D$9=1,__cir3,0)</definedName>
    <definedName name="__FOR3">IF([7]Scenario!$D$9=1,__cir3,0)</definedName>
    <definedName name="__FOR4" localSheetId="0">IF([7]Scenario!$E$9=1,__cir4,0)</definedName>
    <definedName name="__FOR4">IF([7]Scenario!$E$9=1,__cir4,0)</definedName>
    <definedName name="__FOR5" localSheetId="0">IF([7]Scenario!$F$9=1,__cir5,0)</definedName>
    <definedName name="__FOR5">IF([7]Scenario!$F$9=1,__cir5,0)</definedName>
    <definedName name="__FOR6" localSheetId="0">IF([7]Scenario!$G$9=1,__cir6,0)</definedName>
    <definedName name="__FOR6">IF([7]Scenario!$G$9=1,__cir6,0)</definedName>
    <definedName name="__FOR7" localSheetId="0">IF([7]Scenario!$H$9=1,__cir7,0)</definedName>
    <definedName name="__FOR7">IF([7]Scenario!$H$9=1,__cir7,0)</definedName>
    <definedName name="__FOR8" localSheetId="0">IF([7]Scenario!$I$9=1,__cir8,0)</definedName>
    <definedName name="__FOR8">IF([7]Scenario!$I$9=1,__cir8,0)</definedName>
    <definedName name="__FOR9" localSheetId="0">IF([7]Scenario!$J$9=1,__cir9,0)</definedName>
    <definedName name="__FOR9">IF([7]Scenario!$J$9=1,__cir9,0)</definedName>
    <definedName name="__SCH6" localSheetId="0">'[8]04REL'!#REF!</definedName>
    <definedName name="__SCH6">'[4]04REL'!#REF!</definedName>
    <definedName name="_3.7" localSheetId="0">'[4]04REL'!#REF!</definedName>
    <definedName name="_3.7">'[4]04REL'!#REF!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localSheetId="0" hidden="1">#REF!</definedName>
    <definedName name="_Fill" hidden="1">#REF!</definedName>
    <definedName name="_FOR1" localSheetId="0">IF([7]Scenario!$B$9=1,_cir1,0)</definedName>
    <definedName name="_FOR1">IF([7]Scenario!$B$9=1,_cir1,0)</definedName>
    <definedName name="_FOR10" localSheetId="0">IF([7]Scenario!$K$9=1,_cir10,0)</definedName>
    <definedName name="_FOR10">IF([7]Scenario!$K$9=1,_cir10,0)</definedName>
    <definedName name="_FOR11" localSheetId="0">IF([7]Scenario!$L$9=1,_cir11,0)</definedName>
    <definedName name="_FOR11">IF([7]Scenario!$L$9=1,_cir11,0)</definedName>
    <definedName name="_FOR12" localSheetId="0">IF([7]Scenario!$M$9=1,_cir12,0)</definedName>
    <definedName name="_FOR12">IF([7]Scenario!$M$9=1,_cir12,0)</definedName>
    <definedName name="_FOR13" localSheetId="0">IF([7]Scenario!$N$9=1,_cir13,0)</definedName>
    <definedName name="_FOR13">IF([7]Scenario!$N$9=1,_cir13,0)</definedName>
    <definedName name="_FOR2" localSheetId="0">IF([7]Scenario!$C$9=1,_cir2,0)</definedName>
    <definedName name="_FOR2">IF([7]Scenario!$C$9=1,_cir2,0)</definedName>
    <definedName name="_FOR3" localSheetId="0">IF([7]Scenario!$D$9=1,_cir3,0)</definedName>
    <definedName name="_FOR3">IF([7]Scenario!$D$9=1,_cir3,0)</definedName>
    <definedName name="_FOR4" localSheetId="0">IF([7]Scenario!$E$9=1,_cir4,0)</definedName>
    <definedName name="_FOR4">IF([7]Scenario!$E$9=1,_cir4,0)</definedName>
    <definedName name="_FOR5" localSheetId="0">IF([7]Scenario!$F$9=1,_cir5,0)</definedName>
    <definedName name="_FOR5">IF([7]Scenario!$F$9=1,_cir5,0)</definedName>
    <definedName name="_FOR6" localSheetId="0">IF([7]Scenario!$G$9=1,_cir6,0)</definedName>
    <definedName name="_FOR6">IF([7]Scenario!$G$9=1,_cir6,0)</definedName>
    <definedName name="_FOR7" localSheetId="0">IF([7]Scenario!$H$9=1,_cir7,0)</definedName>
    <definedName name="_FOR7">IF([7]Scenario!$H$9=1,_cir7,0)</definedName>
    <definedName name="_FOR8" localSheetId="0">IF([7]Scenario!$I$9=1,_cir8,0)</definedName>
    <definedName name="_FOR8">IF([7]Scenario!$I$9=1,_cir8,0)</definedName>
    <definedName name="_FOR9" localSheetId="0">IF([7]Scenario!$J$9=1,_cir9,0)</definedName>
    <definedName name="_FOR9">IF([7]Scenario!$J$9=1,_cir9,0)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'[8]04REL'!#REF!</definedName>
    <definedName name="_SCH6">'[8]04REL'!#REF!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[10]Addl.40!$A$38:$I$284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'[11]Cash Flow'!#REF!</definedName>
    <definedName name="ChangeinAccruedInterest">'[11]Cash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[12]Sheet1!$A$1508:$Q$1541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'[13]dpc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[14]MONTHWISE!#REF!</definedName>
    <definedName name="F3.7">[14]MONTHWISE!#REF!</definedName>
    <definedName name="FOR10a" localSheetId="0">IF([7]Scenario!$K$9=0,__cir10,0)</definedName>
    <definedName name="FOR10a">IF([7]Scenario!$K$9=0,__cir10,0)</definedName>
    <definedName name="FOR11a" localSheetId="0">IF([7]Scenario!$L$9=0,__cir11,0)</definedName>
    <definedName name="FOR11a">IF([7]Scenario!$L$9=0,__cir11,0)</definedName>
    <definedName name="FOR12a" localSheetId="0">IF([7]Scenario!$M$9=0,__cir12,0)</definedName>
    <definedName name="FOR12a">IF([7]Scenario!$M$9=0,__cir12,0)</definedName>
    <definedName name="FOR13a" localSheetId="0">IF([7]Scenario!$N$9=0,__cir13,0)</definedName>
    <definedName name="FOR13a">IF([7]Scenario!$N$9=0,__cir13,0)</definedName>
    <definedName name="FOR1a" localSheetId="0">IF([7]Scenario!$B$9=0, __cir1,0)</definedName>
    <definedName name="FOR1a">IF([7]Scenario!$B$9=0, __cir1,0)</definedName>
    <definedName name="FOR2a" localSheetId="0">IF([7]Scenario!$C$9=0,__cir2,0)</definedName>
    <definedName name="FOR2a">IF([7]Scenario!$C$9=0,__cir2,0)</definedName>
    <definedName name="FOR3a" localSheetId="0">IF([7]Scenario!$D$9=0,__cir3,0)</definedName>
    <definedName name="FOR3a">IF([7]Scenario!$D$9=0,__cir3,0)</definedName>
    <definedName name="FOR4a" localSheetId="0">IF([7]Scenario!$E$9=0,__cir4,0)</definedName>
    <definedName name="FOR4a">IF([7]Scenario!$E$9=0,__cir4,0)</definedName>
    <definedName name="FOR5a" localSheetId="0">IF([7]Scenario!$F$9=0,__cir5,0)</definedName>
    <definedName name="FOR5a">IF([7]Scenario!$F$9=0,__cir5,0)</definedName>
    <definedName name="FOR6a" localSheetId="0">IF([7]Scenario!$G$9=0,__cir6,0)</definedName>
    <definedName name="FOR6a">IF([7]Scenario!$G$9=0,__cir6,0)</definedName>
    <definedName name="FOR7a" localSheetId="0">IF([7]Scenario!$H$9=0,__cir7,0)</definedName>
    <definedName name="FOR7a">IF([7]Scenario!$H$9=0,__cir7,0)</definedName>
    <definedName name="FOR8a" localSheetId="0">IF([7]Scenario!$I$9=0,__cir8,0)</definedName>
    <definedName name="FOR8a">IF([7]Scenario!$I$9=0,__cir8,0)</definedName>
    <definedName name="FOR9a" localSheetId="0">IF([7]Scenario!$J$9=0,__cir9,0)</definedName>
    <definedName name="FOR9a">IF([7]Scenario!$J$9=0,__cir9,0)</definedName>
    <definedName name="form" localSheetId="0">'[4]04REL'!#REF!</definedName>
    <definedName name="form">'[4]04REL'!#REF!</definedName>
    <definedName name="form__" localSheetId="0">'[4]04REL'!#REF!</definedName>
    <definedName name="form__">'[4]04REL'!#REF!</definedName>
    <definedName name="form3" localSheetId="0">'[4]04REL'!#REF!</definedName>
    <definedName name="form3">'[4]04REL'!#REF!</definedName>
    <definedName name="form3.7" localSheetId="0">'[4]04REL'!#REF!</definedName>
    <definedName name="form3.7">'[4]04REL'!#REF!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'[15]A 3.7'!$H$35,'[15]A 3.7'!$H$44</definedName>
    <definedName name="Intt_Charge_eY" localSheetId="0">#REF!,#REF!</definedName>
    <definedName name="Intt_Charge_eY">#REF!,#REF!</definedName>
    <definedName name="Intt_Charge_ey_1">'[15]A 3.7'!$I$35,'[15]A 3.7'!$I$44</definedName>
    <definedName name="Intt_Charge_PY" localSheetId="0">#REF!,#REF!</definedName>
    <definedName name="Intt_Charge_PY">#REF!,#REF!</definedName>
    <definedName name="Intt_Charge_py_1">'[15]A 3.7'!$G$35,'[15]A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'[16]Input Data'!#REF!</definedName>
    <definedName name="Iteration_switch">'[16]Input Data'!#REF!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'[17]Loan Position'!$B$176:$G$176</definedName>
    <definedName name="LTLRepayment">'[17]Loan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'F2.1 Final 23'!$A$7:$X$93</definedName>
    <definedName name="_xlnm.Print_Area">[14]MONTHWISE!#REF!</definedName>
    <definedName name="PRINT_AREA_MI" localSheetId="0">[14]MONTHWISE!#REF!</definedName>
    <definedName name="PRINT_AREA_MI">[14]MONTHWISE!#REF!</definedName>
    <definedName name="_xlnm.Print_Titles" localSheetId="0">'F2.1 Final 23'!$A:$B</definedName>
    <definedName name="q">'[18]A 3.7'!$I$35,'[18]A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'[4]04REL'!#REF!</definedName>
    <definedName name="revised">'[4]04REL'!#REF!</definedName>
    <definedName name="same" localSheetId="0">#REF!</definedName>
    <definedName name="same">#REF!</definedName>
    <definedName name="sca" localSheetId="0">'[19]04REL'!#REF!</definedName>
    <definedName name="sca">'[20]04REL'!#REF!</definedName>
    <definedName name="SFLEKJGKWE" localSheetId="0">#REF!</definedName>
    <definedName name="SFLEKJGKWE">#REF!</definedName>
    <definedName name="shft1">[13]SUMMERY!$P$1</definedName>
    <definedName name="shftI">[21]SUMMERY!$P$1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'[17]Loan Position'!$B$177:$G$177</definedName>
    <definedName name="STLRepayment">'[17]Loan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1" i="1" l="1"/>
  <c r="C90" i="1"/>
  <c r="C89" i="1"/>
  <c r="V84" i="1"/>
  <c r="I83" i="1"/>
  <c r="V83" i="1" s="1"/>
  <c r="V82" i="1"/>
  <c r="T81" i="1"/>
  <c r="S81" i="1"/>
  <c r="R81" i="1"/>
  <c r="Q81" i="1"/>
  <c r="P81" i="1"/>
  <c r="O81" i="1"/>
  <c r="N81" i="1"/>
  <c r="M81" i="1"/>
  <c r="L81" i="1"/>
  <c r="K81" i="1"/>
  <c r="V81" i="1" s="1"/>
  <c r="W81" i="1" s="1"/>
  <c r="I81" i="1"/>
  <c r="H81" i="1"/>
  <c r="H77" i="1" s="1"/>
  <c r="F81" i="1"/>
  <c r="E81" i="1"/>
  <c r="C81" i="1"/>
  <c r="V80" i="1"/>
  <c r="V79" i="1"/>
  <c r="W79" i="1" s="1"/>
  <c r="T79" i="1"/>
  <c r="R79" i="1"/>
  <c r="Q79" i="1"/>
  <c r="P79" i="1"/>
  <c r="O79" i="1"/>
  <c r="N79" i="1"/>
  <c r="S79" i="1" s="1"/>
  <c r="K79" i="1"/>
  <c r="J79" i="1"/>
  <c r="L79" i="1" s="1"/>
  <c r="M79" i="1" s="1"/>
  <c r="I79" i="1"/>
  <c r="H79" i="1"/>
  <c r="F79" i="1"/>
  <c r="E79" i="1"/>
  <c r="C79" i="1"/>
  <c r="D79" i="1" s="1"/>
  <c r="V78" i="1"/>
  <c r="L78" i="1"/>
  <c r="T77" i="1"/>
  <c r="R77" i="1"/>
  <c r="P77" i="1"/>
  <c r="O77" i="1"/>
  <c r="O75" i="1" s="1"/>
  <c r="N77" i="1"/>
  <c r="S77" i="1" s="1"/>
  <c r="K77" i="1"/>
  <c r="L77" i="1" s="1"/>
  <c r="M77" i="1" s="1"/>
  <c r="J77" i="1"/>
  <c r="I77" i="1"/>
  <c r="I75" i="1" s="1"/>
  <c r="F77" i="1"/>
  <c r="E77" i="1"/>
  <c r="E75" i="1" s="1"/>
  <c r="C77" i="1"/>
  <c r="T76" i="1"/>
  <c r="S76" i="1"/>
  <c r="R76" i="1"/>
  <c r="P76" i="1"/>
  <c r="O76" i="1"/>
  <c r="N76" i="1"/>
  <c r="K76" i="1"/>
  <c r="K75" i="1" s="1"/>
  <c r="J76" i="1"/>
  <c r="V76" i="1" s="1"/>
  <c r="W76" i="1" s="1"/>
  <c r="I76" i="1"/>
  <c r="H76" i="1"/>
  <c r="F76" i="1"/>
  <c r="E76" i="1"/>
  <c r="C76" i="1"/>
  <c r="D76" i="1" s="1"/>
  <c r="T75" i="1"/>
  <c r="R75" i="1"/>
  <c r="Q75" i="1"/>
  <c r="P75" i="1"/>
  <c r="J75" i="1"/>
  <c r="F75" i="1"/>
  <c r="V74" i="1"/>
  <c r="V73" i="1"/>
  <c r="W73" i="1" s="1"/>
  <c r="T73" i="1"/>
  <c r="R73" i="1"/>
  <c r="Q73" i="1"/>
  <c r="P73" i="1"/>
  <c r="O73" i="1"/>
  <c r="N73" i="1"/>
  <c r="S73" i="1" s="1"/>
  <c r="K73" i="1"/>
  <c r="L73" i="1" s="1"/>
  <c r="M73" i="1" s="1"/>
  <c r="J73" i="1"/>
  <c r="I73" i="1"/>
  <c r="H73" i="1"/>
  <c r="F73" i="1"/>
  <c r="E73" i="1"/>
  <c r="C73" i="1"/>
  <c r="D73" i="1" s="1"/>
  <c r="V72" i="1"/>
  <c r="T71" i="1"/>
  <c r="R71" i="1"/>
  <c r="P71" i="1"/>
  <c r="O71" i="1"/>
  <c r="O69" i="1" s="1"/>
  <c r="N71" i="1"/>
  <c r="K71" i="1"/>
  <c r="L71" i="1" s="1"/>
  <c r="M71" i="1" s="1"/>
  <c r="J71" i="1"/>
  <c r="I71" i="1"/>
  <c r="V71" i="1" s="1"/>
  <c r="W71" i="1" s="1"/>
  <c r="H71" i="1"/>
  <c r="F71" i="1"/>
  <c r="E71" i="1"/>
  <c r="E69" i="1" s="1"/>
  <c r="D71" i="1"/>
  <c r="C71" i="1"/>
  <c r="T70" i="1"/>
  <c r="S70" i="1"/>
  <c r="R70" i="1"/>
  <c r="P70" i="1"/>
  <c r="O70" i="1"/>
  <c r="N70" i="1"/>
  <c r="K70" i="1"/>
  <c r="J70" i="1"/>
  <c r="L70" i="1" s="1"/>
  <c r="M70" i="1" s="1"/>
  <c r="I70" i="1"/>
  <c r="H70" i="1"/>
  <c r="F70" i="1"/>
  <c r="E70" i="1"/>
  <c r="C70" i="1"/>
  <c r="D70" i="1" s="1"/>
  <c r="T69" i="1"/>
  <c r="R69" i="1"/>
  <c r="Q69" i="1"/>
  <c r="P69" i="1"/>
  <c r="K69" i="1"/>
  <c r="J69" i="1"/>
  <c r="H69" i="1"/>
  <c r="F69" i="1"/>
  <c r="V68" i="1"/>
  <c r="T67" i="1"/>
  <c r="R67" i="1"/>
  <c r="S67" i="1" s="1"/>
  <c r="Q67" i="1"/>
  <c r="P67" i="1"/>
  <c r="O67" i="1"/>
  <c r="K67" i="1"/>
  <c r="K65" i="1" s="1"/>
  <c r="J67" i="1"/>
  <c r="V67" i="1" s="1"/>
  <c r="I67" i="1"/>
  <c r="H67" i="1"/>
  <c r="F67" i="1"/>
  <c r="E67" i="1"/>
  <c r="C67" i="1"/>
  <c r="D67" i="1" s="1"/>
  <c r="T66" i="1"/>
  <c r="T65" i="1" s="1"/>
  <c r="R66" i="1"/>
  <c r="S66" i="1" s="1"/>
  <c r="Q66" i="1"/>
  <c r="P66" i="1"/>
  <c r="P65" i="1" s="1"/>
  <c r="O66" i="1"/>
  <c r="K66" i="1"/>
  <c r="J66" i="1"/>
  <c r="I66" i="1"/>
  <c r="H66" i="1"/>
  <c r="L66" i="1" s="1"/>
  <c r="M66" i="1" s="1"/>
  <c r="F66" i="1"/>
  <c r="E66" i="1"/>
  <c r="C66" i="1"/>
  <c r="D66" i="1" s="1"/>
  <c r="Q65" i="1"/>
  <c r="O65" i="1"/>
  <c r="N65" i="1"/>
  <c r="J65" i="1"/>
  <c r="I65" i="1"/>
  <c r="H65" i="1"/>
  <c r="E65" i="1"/>
  <c r="C65" i="1"/>
  <c r="D65" i="1" s="1"/>
  <c r="V64" i="1"/>
  <c r="T63" i="1"/>
  <c r="T59" i="1" s="1"/>
  <c r="R63" i="1"/>
  <c r="S63" i="1" s="1"/>
  <c r="Q63" i="1"/>
  <c r="P63" i="1"/>
  <c r="P62" i="1" s="1"/>
  <c r="O63" i="1"/>
  <c r="N63" i="1"/>
  <c r="K63" i="1"/>
  <c r="J63" i="1"/>
  <c r="I63" i="1"/>
  <c r="I59" i="1" s="1"/>
  <c r="H63" i="1"/>
  <c r="V63" i="1" s="1"/>
  <c r="F63" i="1"/>
  <c r="E63" i="1"/>
  <c r="C63" i="1"/>
  <c r="N62" i="1" s="1"/>
  <c r="T62" i="1"/>
  <c r="Q62" i="1"/>
  <c r="O62" i="1"/>
  <c r="I62" i="1"/>
  <c r="D62" i="1"/>
  <c r="T61" i="1"/>
  <c r="O61" i="1"/>
  <c r="N61" i="1"/>
  <c r="J61" i="1"/>
  <c r="D61" i="1"/>
  <c r="Q59" i="1"/>
  <c r="P59" i="1"/>
  <c r="O59" i="1"/>
  <c r="N59" i="1"/>
  <c r="F59" i="1"/>
  <c r="E59" i="1"/>
  <c r="D59" i="1"/>
  <c r="C59" i="1"/>
  <c r="V58" i="1"/>
  <c r="T57" i="1"/>
  <c r="R57" i="1"/>
  <c r="P57" i="1"/>
  <c r="P55" i="1" s="1"/>
  <c r="O57" i="1"/>
  <c r="O55" i="1" s="1"/>
  <c r="N57" i="1"/>
  <c r="S57" i="1" s="1"/>
  <c r="L57" i="1"/>
  <c r="K57" i="1"/>
  <c r="J57" i="1"/>
  <c r="I57" i="1"/>
  <c r="H57" i="1"/>
  <c r="F57" i="1"/>
  <c r="E57" i="1"/>
  <c r="E55" i="1" s="1"/>
  <c r="D57" i="1"/>
  <c r="C57" i="1"/>
  <c r="T56" i="1"/>
  <c r="R56" i="1"/>
  <c r="P56" i="1"/>
  <c r="O56" i="1"/>
  <c r="N56" i="1"/>
  <c r="S56" i="1" s="1"/>
  <c r="K56" i="1"/>
  <c r="L56" i="1" s="1"/>
  <c r="M56" i="1" s="1"/>
  <c r="J56" i="1"/>
  <c r="I56" i="1"/>
  <c r="H56" i="1"/>
  <c r="V56" i="1" s="1"/>
  <c r="W56" i="1" s="1"/>
  <c r="F56" i="1"/>
  <c r="E56" i="1"/>
  <c r="D56" i="1"/>
  <c r="C56" i="1"/>
  <c r="T55" i="1"/>
  <c r="Q55" i="1"/>
  <c r="K55" i="1"/>
  <c r="J55" i="1"/>
  <c r="I55" i="1"/>
  <c r="C55" i="1"/>
  <c r="D55" i="1" s="1"/>
  <c r="V54" i="1"/>
  <c r="T53" i="1"/>
  <c r="R53" i="1"/>
  <c r="Q53" i="1"/>
  <c r="Q51" i="1" s="1"/>
  <c r="O53" i="1"/>
  <c r="L53" i="1"/>
  <c r="M53" i="1" s="1"/>
  <c r="K53" i="1"/>
  <c r="J53" i="1"/>
  <c r="I53" i="1"/>
  <c r="H53" i="1"/>
  <c r="V53" i="1" s="1"/>
  <c r="W53" i="1" s="1"/>
  <c r="F53" i="1"/>
  <c r="F51" i="1" s="1"/>
  <c r="E53" i="1"/>
  <c r="E51" i="1" s="1"/>
  <c r="D53" i="1"/>
  <c r="C53" i="1"/>
  <c r="T52" i="1"/>
  <c r="R52" i="1"/>
  <c r="Q52" i="1"/>
  <c r="O52" i="1"/>
  <c r="S52" i="1" s="1"/>
  <c r="K52" i="1"/>
  <c r="L52" i="1" s="1"/>
  <c r="M52" i="1" s="1"/>
  <c r="J52" i="1"/>
  <c r="I52" i="1"/>
  <c r="H52" i="1"/>
  <c r="F52" i="1"/>
  <c r="E52" i="1"/>
  <c r="C52" i="1"/>
  <c r="D52" i="1" s="1"/>
  <c r="T51" i="1"/>
  <c r="R51" i="1"/>
  <c r="P51" i="1"/>
  <c r="N51" i="1"/>
  <c r="J51" i="1"/>
  <c r="I51" i="1"/>
  <c r="H51" i="1"/>
  <c r="C51" i="1"/>
  <c r="D51" i="1" s="1"/>
  <c r="V50" i="1"/>
  <c r="T49" i="1"/>
  <c r="S49" i="1"/>
  <c r="R49" i="1"/>
  <c r="P49" i="1"/>
  <c r="O49" i="1"/>
  <c r="K49" i="1"/>
  <c r="J49" i="1"/>
  <c r="L49" i="1" s="1"/>
  <c r="M49" i="1" s="1"/>
  <c r="I49" i="1"/>
  <c r="V49" i="1" s="1"/>
  <c r="W49" i="1" s="1"/>
  <c r="H49" i="1"/>
  <c r="F49" i="1"/>
  <c r="E49" i="1"/>
  <c r="C49" i="1"/>
  <c r="D49" i="1" s="1"/>
  <c r="T48" i="1"/>
  <c r="T47" i="1" s="1"/>
  <c r="S48" i="1"/>
  <c r="R48" i="1"/>
  <c r="P48" i="1"/>
  <c r="P47" i="1" s="1"/>
  <c r="S47" i="1" s="1"/>
  <c r="O48" i="1"/>
  <c r="K48" i="1"/>
  <c r="J48" i="1"/>
  <c r="I48" i="1"/>
  <c r="H48" i="1"/>
  <c r="L48" i="1" s="1"/>
  <c r="M48" i="1" s="1"/>
  <c r="F48" i="1"/>
  <c r="E48" i="1"/>
  <c r="E47" i="1" s="1"/>
  <c r="C48" i="1"/>
  <c r="D48" i="1" s="1"/>
  <c r="R47" i="1"/>
  <c r="Q47" i="1"/>
  <c r="O47" i="1"/>
  <c r="I47" i="1"/>
  <c r="H47" i="1"/>
  <c r="F47" i="1"/>
  <c r="V46" i="1"/>
  <c r="T45" i="1"/>
  <c r="R45" i="1"/>
  <c r="Q45" i="1"/>
  <c r="S45" i="1" s="1"/>
  <c r="P45" i="1"/>
  <c r="O45" i="1"/>
  <c r="K45" i="1"/>
  <c r="J45" i="1"/>
  <c r="J43" i="1" s="1"/>
  <c r="I45" i="1"/>
  <c r="I43" i="1" s="1"/>
  <c r="H45" i="1"/>
  <c r="F45" i="1"/>
  <c r="E45" i="1"/>
  <c r="D45" i="1"/>
  <c r="C45" i="1"/>
  <c r="T44" i="1"/>
  <c r="T43" i="1" s="1"/>
  <c r="R44" i="1"/>
  <c r="Q44" i="1"/>
  <c r="Q43" i="1" s="1"/>
  <c r="P44" i="1"/>
  <c r="P43" i="1" s="1"/>
  <c r="O44" i="1"/>
  <c r="K44" i="1"/>
  <c r="J44" i="1"/>
  <c r="I44" i="1"/>
  <c r="H44" i="1"/>
  <c r="F44" i="1"/>
  <c r="E44" i="1"/>
  <c r="C44" i="1"/>
  <c r="D44" i="1" s="1"/>
  <c r="R43" i="1"/>
  <c r="O43" i="1"/>
  <c r="N43" i="1"/>
  <c r="K43" i="1"/>
  <c r="F43" i="1"/>
  <c r="E43" i="1"/>
  <c r="C43" i="1"/>
  <c r="D43" i="1" s="1"/>
  <c r="V42" i="1"/>
  <c r="T41" i="1"/>
  <c r="R41" i="1"/>
  <c r="P41" i="1"/>
  <c r="O41" i="1"/>
  <c r="S41" i="1" s="1"/>
  <c r="L41" i="1"/>
  <c r="M41" i="1" s="1"/>
  <c r="K41" i="1"/>
  <c r="J41" i="1"/>
  <c r="I41" i="1"/>
  <c r="H41" i="1"/>
  <c r="H39" i="1" s="1"/>
  <c r="F41" i="1"/>
  <c r="E41" i="1"/>
  <c r="D41" i="1"/>
  <c r="C41" i="1"/>
  <c r="T40" i="1"/>
  <c r="R40" i="1"/>
  <c r="R39" i="1" s="1"/>
  <c r="P40" i="1"/>
  <c r="P39" i="1" s="1"/>
  <c r="O40" i="1"/>
  <c r="S40" i="1" s="1"/>
  <c r="M40" i="1"/>
  <c r="L40" i="1"/>
  <c r="K40" i="1"/>
  <c r="J40" i="1"/>
  <c r="I40" i="1"/>
  <c r="H40" i="1"/>
  <c r="F40" i="1"/>
  <c r="F39" i="1" s="1"/>
  <c r="E40" i="1"/>
  <c r="E39" i="1" s="1"/>
  <c r="C40" i="1"/>
  <c r="C39" i="1" s="1"/>
  <c r="D39" i="1" s="1"/>
  <c r="T39" i="1"/>
  <c r="Q39" i="1"/>
  <c r="N39" i="1"/>
  <c r="L39" i="1"/>
  <c r="M39" i="1" s="1"/>
  <c r="K39" i="1"/>
  <c r="J39" i="1"/>
  <c r="I39" i="1"/>
  <c r="V38" i="1"/>
  <c r="T37" i="1"/>
  <c r="R37" i="1"/>
  <c r="Q37" i="1"/>
  <c r="P37" i="1"/>
  <c r="O37" i="1"/>
  <c r="N37" i="1"/>
  <c r="S37" i="1" s="1"/>
  <c r="K37" i="1"/>
  <c r="L37" i="1" s="1"/>
  <c r="J37" i="1"/>
  <c r="I37" i="1"/>
  <c r="H37" i="1"/>
  <c r="F37" i="1"/>
  <c r="M37" i="1" s="1"/>
  <c r="E37" i="1"/>
  <c r="C37" i="1"/>
  <c r="D37" i="1" s="1"/>
  <c r="V36" i="1"/>
  <c r="T35" i="1"/>
  <c r="R35" i="1"/>
  <c r="Q35" i="1"/>
  <c r="P35" i="1"/>
  <c r="O35" i="1"/>
  <c r="N35" i="1"/>
  <c r="S35" i="1" s="1"/>
  <c r="L35" i="1"/>
  <c r="M35" i="1" s="1"/>
  <c r="K35" i="1"/>
  <c r="J35" i="1"/>
  <c r="I35" i="1"/>
  <c r="H35" i="1"/>
  <c r="F35" i="1"/>
  <c r="E35" i="1"/>
  <c r="D35" i="1"/>
  <c r="C35" i="1"/>
  <c r="T34" i="1"/>
  <c r="R34" i="1"/>
  <c r="Q34" i="1"/>
  <c r="Q31" i="1" s="1"/>
  <c r="P34" i="1"/>
  <c r="P31" i="1" s="1"/>
  <c r="O34" i="1"/>
  <c r="N34" i="1"/>
  <c r="L34" i="1"/>
  <c r="K34" i="1"/>
  <c r="J34" i="1"/>
  <c r="I34" i="1"/>
  <c r="H34" i="1"/>
  <c r="F34" i="1"/>
  <c r="E34" i="1"/>
  <c r="E31" i="1" s="1"/>
  <c r="D34" i="1"/>
  <c r="C34" i="1"/>
  <c r="T33" i="1"/>
  <c r="R33" i="1"/>
  <c r="Q33" i="1"/>
  <c r="P33" i="1"/>
  <c r="O33" i="1"/>
  <c r="N33" i="1"/>
  <c r="S33" i="1" s="1"/>
  <c r="L33" i="1"/>
  <c r="M33" i="1" s="1"/>
  <c r="K33" i="1"/>
  <c r="J33" i="1"/>
  <c r="I33" i="1"/>
  <c r="H33" i="1"/>
  <c r="F33" i="1"/>
  <c r="E33" i="1"/>
  <c r="D33" i="1"/>
  <c r="C33" i="1"/>
  <c r="T32" i="1"/>
  <c r="R32" i="1"/>
  <c r="Q32" i="1"/>
  <c r="P32" i="1"/>
  <c r="O32" i="1"/>
  <c r="N32" i="1"/>
  <c r="L32" i="1"/>
  <c r="M32" i="1" s="1"/>
  <c r="K32" i="1"/>
  <c r="J32" i="1"/>
  <c r="I32" i="1"/>
  <c r="H32" i="1"/>
  <c r="V32" i="1" s="1"/>
  <c r="W32" i="1" s="1"/>
  <c r="F32" i="1"/>
  <c r="E32" i="1"/>
  <c r="D32" i="1"/>
  <c r="C32" i="1"/>
  <c r="U31" i="1"/>
  <c r="T31" i="1"/>
  <c r="R31" i="1"/>
  <c r="O31" i="1"/>
  <c r="K31" i="1"/>
  <c r="J31" i="1"/>
  <c r="I31" i="1"/>
  <c r="H31" i="1"/>
  <c r="C31" i="1"/>
  <c r="D31" i="1" s="1"/>
  <c r="U30" i="1"/>
  <c r="T30" i="1"/>
  <c r="S30" i="1"/>
  <c r="R30" i="1"/>
  <c r="Q30" i="1"/>
  <c r="P30" i="1"/>
  <c r="O30" i="1"/>
  <c r="N30" i="1"/>
  <c r="N26" i="1" s="1"/>
  <c r="K30" i="1"/>
  <c r="J30" i="1"/>
  <c r="I30" i="1"/>
  <c r="H30" i="1"/>
  <c r="F30" i="1"/>
  <c r="E30" i="1"/>
  <c r="D30" i="1"/>
  <c r="C30" i="1"/>
  <c r="U29" i="1"/>
  <c r="T29" i="1"/>
  <c r="R29" i="1"/>
  <c r="Q29" i="1"/>
  <c r="S29" i="1" s="1"/>
  <c r="P29" i="1"/>
  <c r="O29" i="1"/>
  <c r="O26" i="1" s="1"/>
  <c r="N29" i="1"/>
  <c r="K29" i="1"/>
  <c r="J29" i="1"/>
  <c r="I29" i="1"/>
  <c r="H29" i="1"/>
  <c r="F29" i="1"/>
  <c r="E29" i="1"/>
  <c r="E26" i="1" s="1"/>
  <c r="D29" i="1"/>
  <c r="C29" i="1"/>
  <c r="U28" i="1"/>
  <c r="T28" i="1"/>
  <c r="R28" i="1"/>
  <c r="S28" i="1" s="1"/>
  <c r="Q28" i="1"/>
  <c r="P28" i="1"/>
  <c r="P26" i="1" s="1"/>
  <c r="O28" i="1"/>
  <c r="N28" i="1"/>
  <c r="K28" i="1"/>
  <c r="J28" i="1"/>
  <c r="I28" i="1"/>
  <c r="H28" i="1"/>
  <c r="F28" i="1"/>
  <c r="F26" i="1" s="1"/>
  <c r="E28" i="1"/>
  <c r="C28" i="1"/>
  <c r="D28" i="1" s="1"/>
  <c r="U27" i="1"/>
  <c r="U26" i="1" s="1"/>
  <c r="U25" i="1" s="1"/>
  <c r="U24" i="1" s="1"/>
  <c r="T27" i="1"/>
  <c r="T26" i="1" s="1"/>
  <c r="T25" i="1" s="1"/>
  <c r="T24" i="1" s="1"/>
  <c r="S27" i="1"/>
  <c r="R27" i="1"/>
  <c r="Q27" i="1"/>
  <c r="P27" i="1"/>
  <c r="O27" i="1"/>
  <c r="N27" i="1"/>
  <c r="K27" i="1"/>
  <c r="K26" i="1" s="1"/>
  <c r="K25" i="1" s="1"/>
  <c r="K24" i="1" s="1"/>
  <c r="J27" i="1"/>
  <c r="J26" i="1" s="1"/>
  <c r="J25" i="1" s="1"/>
  <c r="J24" i="1" s="1"/>
  <c r="I27" i="1"/>
  <c r="I26" i="1" s="1"/>
  <c r="I25" i="1" s="1"/>
  <c r="I24" i="1" s="1"/>
  <c r="H27" i="1"/>
  <c r="F27" i="1"/>
  <c r="E27" i="1"/>
  <c r="C27" i="1"/>
  <c r="D27" i="1" s="1"/>
  <c r="C26" i="1"/>
  <c r="D26" i="1" s="1"/>
  <c r="V23" i="1"/>
  <c r="U22" i="1"/>
  <c r="T22" i="1"/>
  <c r="R22" i="1"/>
  <c r="Q22" i="1"/>
  <c r="Q12" i="1" s="1"/>
  <c r="P22" i="1"/>
  <c r="O22" i="1"/>
  <c r="O12" i="1" s="1"/>
  <c r="N22" i="1"/>
  <c r="N12" i="1" s="1"/>
  <c r="L22" i="1"/>
  <c r="M22" i="1" s="1"/>
  <c r="K22" i="1"/>
  <c r="J22" i="1"/>
  <c r="I22" i="1"/>
  <c r="H22" i="1"/>
  <c r="F22" i="1"/>
  <c r="E22" i="1"/>
  <c r="D22" i="1"/>
  <c r="C22" i="1"/>
  <c r="V21" i="1"/>
  <c r="U20" i="1"/>
  <c r="T20" i="1"/>
  <c r="R20" i="1"/>
  <c r="Q20" i="1"/>
  <c r="P20" i="1"/>
  <c r="P13" i="1" s="1"/>
  <c r="P12" i="1" s="1"/>
  <c r="O20" i="1"/>
  <c r="N20" i="1"/>
  <c r="K20" i="1"/>
  <c r="J20" i="1"/>
  <c r="I20" i="1"/>
  <c r="H20" i="1"/>
  <c r="F20" i="1"/>
  <c r="E20" i="1"/>
  <c r="D20" i="1"/>
  <c r="C20" i="1"/>
  <c r="U19" i="1"/>
  <c r="T19" i="1"/>
  <c r="S19" i="1"/>
  <c r="R19" i="1"/>
  <c r="Q19" i="1"/>
  <c r="P19" i="1"/>
  <c r="O19" i="1"/>
  <c r="N19" i="1"/>
  <c r="K19" i="1"/>
  <c r="J19" i="1"/>
  <c r="I19" i="1"/>
  <c r="H19" i="1"/>
  <c r="F19" i="1"/>
  <c r="E19" i="1"/>
  <c r="C19" i="1"/>
  <c r="D19" i="1" s="1"/>
  <c r="U18" i="1"/>
  <c r="T18" i="1"/>
  <c r="R18" i="1"/>
  <c r="S18" i="1" s="1"/>
  <c r="Q18" i="1"/>
  <c r="P18" i="1"/>
  <c r="O18" i="1"/>
  <c r="N18" i="1"/>
  <c r="K18" i="1"/>
  <c r="J18" i="1"/>
  <c r="I18" i="1"/>
  <c r="H18" i="1"/>
  <c r="F18" i="1"/>
  <c r="E18" i="1"/>
  <c r="D18" i="1"/>
  <c r="C18" i="1"/>
  <c r="V17" i="1"/>
  <c r="W17" i="1" s="1"/>
  <c r="U17" i="1"/>
  <c r="T17" i="1"/>
  <c r="S17" i="1"/>
  <c r="R17" i="1"/>
  <c r="Q17" i="1"/>
  <c r="Q13" i="1" s="1"/>
  <c r="P17" i="1"/>
  <c r="O17" i="1"/>
  <c r="N17" i="1"/>
  <c r="K17" i="1"/>
  <c r="L17" i="1" s="1"/>
  <c r="M17" i="1" s="1"/>
  <c r="J17" i="1"/>
  <c r="I17" i="1"/>
  <c r="H17" i="1"/>
  <c r="F17" i="1"/>
  <c r="E17" i="1"/>
  <c r="C17" i="1"/>
  <c r="D17" i="1" s="1"/>
  <c r="U16" i="1"/>
  <c r="T16" i="1"/>
  <c r="R16" i="1"/>
  <c r="Q16" i="1"/>
  <c r="P16" i="1"/>
  <c r="O16" i="1"/>
  <c r="N16" i="1"/>
  <c r="S16" i="1" s="1"/>
  <c r="K16" i="1"/>
  <c r="J16" i="1"/>
  <c r="V16" i="1" s="1"/>
  <c r="W16" i="1" s="1"/>
  <c r="I16" i="1"/>
  <c r="H16" i="1"/>
  <c r="F16" i="1"/>
  <c r="E16" i="1"/>
  <c r="C16" i="1"/>
  <c r="D16" i="1" s="1"/>
  <c r="U15" i="1"/>
  <c r="U13" i="1" s="1"/>
  <c r="U12" i="1" s="1"/>
  <c r="T15" i="1"/>
  <c r="R15" i="1"/>
  <c r="Q15" i="1"/>
  <c r="P15" i="1"/>
  <c r="O15" i="1"/>
  <c r="N15" i="1"/>
  <c r="S15" i="1" s="1"/>
  <c r="K15" i="1"/>
  <c r="J15" i="1"/>
  <c r="I15" i="1"/>
  <c r="I13" i="1" s="1"/>
  <c r="I12" i="1" s="1"/>
  <c r="H15" i="1"/>
  <c r="F15" i="1"/>
  <c r="E15" i="1"/>
  <c r="C15" i="1"/>
  <c r="D15" i="1" s="1"/>
  <c r="U14" i="1"/>
  <c r="T14" i="1"/>
  <c r="R14" i="1"/>
  <c r="Q14" i="1"/>
  <c r="P14" i="1"/>
  <c r="O14" i="1"/>
  <c r="N14" i="1"/>
  <c r="K14" i="1"/>
  <c r="J14" i="1"/>
  <c r="I14" i="1"/>
  <c r="H14" i="1"/>
  <c r="F14" i="1"/>
  <c r="E14" i="1"/>
  <c r="E13" i="1" s="1"/>
  <c r="E12" i="1" s="1"/>
  <c r="D14" i="1"/>
  <c r="C14" i="1"/>
  <c r="O13" i="1"/>
  <c r="N13" i="1"/>
  <c r="F13" i="1"/>
  <c r="F12" i="1" s="1"/>
  <c r="E85" i="1" l="1"/>
  <c r="S65" i="1"/>
  <c r="Q85" i="1"/>
  <c r="S61" i="1"/>
  <c r="S62" i="1"/>
  <c r="V62" i="1"/>
  <c r="W63" i="1"/>
  <c r="V61" i="1"/>
  <c r="E25" i="1"/>
  <c r="E24" i="1" s="1"/>
  <c r="K13" i="1"/>
  <c r="K12" i="1" s="1"/>
  <c r="T85" i="1"/>
  <c r="C87" i="1" s="1"/>
  <c r="V27" i="1"/>
  <c r="W27" i="1" s="1"/>
  <c r="L16" i="1"/>
  <c r="M16" i="1" s="1"/>
  <c r="V48" i="1"/>
  <c r="W48" i="1" s="1"/>
  <c r="F31" i="1"/>
  <c r="H13" i="1"/>
  <c r="R13" i="1"/>
  <c r="R12" i="1" s="1"/>
  <c r="V35" i="1"/>
  <c r="W35" i="1" s="1"/>
  <c r="M57" i="1"/>
  <c r="V30" i="1"/>
  <c r="W30" i="1" s="1"/>
  <c r="L30" i="1"/>
  <c r="M30" i="1" s="1"/>
  <c r="L65" i="1"/>
  <c r="C75" i="1"/>
  <c r="D77" i="1"/>
  <c r="N55" i="1"/>
  <c r="S55" i="1" s="1"/>
  <c r="L18" i="1"/>
  <c r="M18" i="1" s="1"/>
  <c r="V18" i="1"/>
  <c r="W18" i="1" s="1"/>
  <c r="L45" i="1"/>
  <c r="M45" i="1" s="1"/>
  <c r="V45" i="1"/>
  <c r="W45" i="1" s="1"/>
  <c r="D40" i="1"/>
  <c r="L76" i="1"/>
  <c r="M76" i="1" s="1"/>
  <c r="R59" i="1"/>
  <c r="S59" i="1" s="1"/>
  <c r="R61" i="1"/>
  <c r="L27" i="1"/>
  <c r="M27" i="1" s="1"/>
  <c r="S44" i="1"/>
  <c r="J13" i="1"/>
  <c r="J12" i="1" s="1"/>
  <c r="V15" i="1"/>
  <c r="W15" i="1" s="1"/>
  <c r="K51" i="1"/>
  <c r="V51" i="1" s="1"/>
  <c r="W51" i="1" s="1"/>
  <c r="V57" i="1"/>
  <c r="W57" i="1" s="1"/>
  <c r="L14" i="1"/>
  <c r="M14" i="1" s="1"/>
  <c r="V28" i="1"/>
  <c r="W28" i="1" s="1"/>
  <c r="L28" i="1"/>
  <c r="M28" i="1" s="1"/>
  <c r="H26" i="1"/>
  <c r="L31" i="1"/>
  <c r="M31" i="1" s="1"/>
  <c r="S32" i="1"/>
  <c r="N31" i="1"/>
  <c r="V31" i="1" s="1"/>
  <c r="W31" i="1" s="1"/>
  <c r="O39" i="1"/>
  <c r="V39" i="1" s="1"/>
  <c r="W39" i="1" s="1"/>
  <c r="J47" i="1"/>
  <c r="L47" i="1" s="1"/>
  <c r="M47" i="1" s="1"/>
  <c r="F55" i="1"/>
  <c r="I61" i="1"/>
  <c r="J59" i="1"/>
  <c r="J62" i="1"/>
  <c r="L62" i="1" s="1"/>
  <c r="R65" i="1"/>
  <c r="V65" i="1" s="1"/>
  <c r="W65" i="1" s="1"/>
  <c r="V70" i="1"/>
  <c r="W70" i="1" s="1"/>
  <c r="V77" i="1"/>
  <c r="W77" i="1" s="1"/>
  <c r="H75" i="1"/>
  <c r="P25" i="1"/>
  <c r="P24" i="1" s="1"/>
  <c r="P85" i="1" s="1"/>
  <c r="T13" i="1"/>
  <c r="T12" i="1" s="1"/>
  <c r="R26" i="1"/>
  <c r="R25" i="1" s="1"/>
  <c r="R24" i="1" s="1"/>
  <c r="S26" i="1"/>
  <c r="H43" i="1"/>
  <c r="L15" i="1"/>
  <c r="M15" i="1" s="1"/>
  <c r="C13" i="1"/>
  <c r="S20" i="1"/>
  <c r="Q26" i="1"/>
  <c r="Q25" i="1" s="1"/>
  <c r="Q24" i="1" s="1"/>
  <c r="V33" i="1"/>
  <c r="W33" i="1" s="1"/>
  <c r="M34" i="1"/>
  <c r="S43" i="1"/>
  <c r="K47" i="1"/>
  <c r="V52" i="1"/>
  <c r="W52" i="1" s="1"/>
  <c r="K59" i="1"/>
  <c r="K62" i="1"/>
  <c r="L67" i="1"/>
  <c r="V19" i="1"/>
  <c r="W19" i="1" s="1"/>
  <c r="L19" i="1"/>
  <c r="M19" i="1" s="1"/>
  <c r="S22" i="1"/>
  <c r="V22" i="1"/>
  <c r="W22" i="1" s="1"/>
  <c r="V29" i="1"/>
  <c r="W29" i="1" s="1"/>
  <c r="L29" i="1"/>
  <c r="M29" i="1" s="1"/>
  <c r="V34" i="1"/>
  <c r="W34" i="1" s="1"/>
  <c r="V47" i="1"/>
  <c r="W47" i="1" s="1"/>
  <c r="V66" i="1"/>
  <c r="W66" i="1" s="1"/>
  <c r="V40" i="1"/>
  <c r="W40" i="1" s="1"/>
  <c r="L63" i="1"/>
  <c r="M63" i="1" s="1"/>
  <c r="H59" i="1"/>
  <c r="V14" i="1"/>
  <c r="W14" i="1" s="1"/>
  <c r="F25" i="1"/>
  <c r="L44" i="1"/>
  <c r="M44" i="1" s="1"/>
  <c r="V44" i="1"/>
  <c r="W44" i="1" s="1"/>
  <c r="S14" i="1"/>
  <c r="V20" i="1"/>
  <c r="W20" i="1" s="1"/>
  <c r="L20" i="1"/>
  <c r="M20" i="1" s="1"/>
  <c r="C25" i="1"/>
  <c r="O25" i="1"/>
  <c r="O24" i="1" s="1"/>
  <c r="O85" i="1" s="1"/>
  <c r="S34" i="1"/>
  <c r="S51" i="1"/>
  <c r="S53" i="1"/>
  <c r="R55" i="1"/>
  <c r="K61" i="1"/>
  <c r="R62" i="1"/>
  <c r="C69" i="1"/>
  <c r="D69" i="1" s="1"/>
  <c r="S71" i="1"/>
  <c r="N69" i="1"/>
  <c r="S69" i="1" s="1"/>
  <c r="V37" i="1"/>
  <c r="W37" i="1" s="1"/>
  <c r="F65" i="1"/>
  <c r="I69" i="1"/>
  <c r="I85" i="1" s="1"/>
  <c r="N75" i="1"/>
  <c r="S75" i="1" s="1"/>
  <c r="V41" i="1"/>
  <c r="W41" i="1" s="1"/>
  <c r="O51" i="1"/>
  <c r="H55" i="1"/>
  <c r="L83" i="1"/>
  <c r="P61" i="1"/>
  <c r="D63" i="1"/>
  <c r="C47" i="1"/>
  <c r="D47" i="1" s="1"/>
  <c r="Q61" i="1"/>
  <c r="V75" i="1" l="1"/>
  <c r="W75" i="1" s="1"/>
  <c r="L75" i="1"/>
  <c r="C12" i="1"/>
  <c r="D12" i="1" s="1"/>
  <c r="D13" i="1"/>
  <c r="D25" i="1"/>
  <c r="C24" i="1"/>
  <c r="D24" i="1" s="1"/>
  <c r="V59" i="1"/>
  <c r="W59" i="1" s="1"/>
  <c r="L59" i="1"/>
  <c r="M59" i="1" s="1"/>
  <c r="R85" i="1"/>
  <c r="C88" i="1" s="1"/>
  <c r="J85" i="1"/>
  <c r="K85" i="1"/>
  <c r="L55" i="1"/>
  <c r="M55" i="1" s="1"/>
  <c r="V55" i="1"/>
  <c r="W55" i="1" s="1"/>
  <c r="S39" i="1"/>
  <c r="M65" i="1"/>
  <c r="L61" i="1"/>
  <c r="S12" i="1"/>
  <c r="F24" i="1"/>
  <c r="S31" i="1"/>
  <c r="N25" i="1"/>
  <c r="L43" i="1"/>
  <c r="M43" i="1" s="1"/>
  <c r="V43" i="1"/>
  <c r="W43" i="1" s="1"/>
  <c r="D75" i="1"/>
  <c r="C85" i="1"/>
  <c r="D85" i="1" s="1"/>
  <c r="H12" i="1"/>
  <c r="V13" i="1"/>
  <c r="W13" i="1" s="1"/>
  <c r="L13" i="1"/>
  <c r="M13" i="1" s="1"/>
  <c r="H25" i="1"/>
  <c r="V26" i="1"/>
  <c r="W26" i="1" s="1"/>
  <c r="L26" i="1"/>
  <c r="M26" i="1" s="1"/>
  <c r="V69" i="1"/>
  <c r="W69" i="1" s="1"/>
  <c r="L69" i="1"/>
  <c r="M69" i="1" s="1"/>
  <c r="S13" i="1"/>
  <c r="L51" i="1"/>
  <c r="M51" i="1" s="1"/>
  <c r="S25" i="1" l="1"/>
  <c r="N24" i="1"/>
  <c r="V12" i="1"/>
  <c r="L12" i="1"/>
  <c r="M12" i="1" s="1"/>
  <c r="M75" i="1"/>
  <c r="H24" i="1"/>
  <c r="L25" i="1"/>
  <c r="M25" i="1" s="1"/>
  <c r="V25" i="1"/>
  <c r="W25" i="1" s="1"/>
  <c r="G24" i="1"/>
  <c r="F85" i="1"/>
  <c r="W12" i="1" l="1"/>
  <c r="S24" i="1"/>
  <c r="S85" i="1" s="1"/>
  <c r="N85" i="1"/>
  <c r="V24" i="1"/>
  <c r="W24" i="1" s="1"/>
  <c r="L24" i="1"/>
  <c r="H85" i="1"/>
  <c r="L89" i="1" s="1"/>
  <c r="E107" i="1"/>
  <c r="G81" i="1"/>
  <c r="G79" i="1"/>
  <c r="G71" i="1"/>
  <c r="G15" i="1"/>
  <c r="G83" i="1"/>
  <c r="G85" i="1"/>
  <c r="G49" i="1"/>
  <c r="G27" i="1"/>
  <c r="G17" i="1"/>
  <c r="G32" i="1"/>
  <c r="G20" i="1"/>
  <c r="G66" i="1"/>
  <c r="G48" i="1"/>
  <c r="G29" i="1"/>
  <c r="G19" i="1"/>
  <c r="G45" i="1"/>
  <c r="G30" i="1"/>
  <c r="G59" i="1"/>
  <c r="G22" i="1"/>
  <c r="G12" i="1"/>
  <c r="G51" i="1"/>
  <c r="G70" i="1"/>
  <c r="G40" i="1"/>
  <c r="G34" i="1"/>
  <c r="G53" i="1"/>
  <c r="G56" i="1"/>
  <c r="G14" i="1"/>
  <c r="G33" i="1"/>
  <c r="G41" i="1"/>
  <c r="G63" i="1"/>
  <c r="G77" i="1"/>
  <c r="G57" i="1"/>
  <c r="G73" i="1"/>
  <c r="G76" i="1"/>
  <c r="G26" i="1"/>
  <c r="G13" i="1"/>
  <c r="G35" i="1"/>
  <c r="G75" i="1"/>
  <c r="G37" i="1"/>
  <c r="G16" i="1"/>
  <c r="G47" i="1"/>
  <c r="G44" i="1"/>
  <c r="G67" i="1"/>
  <c r="G18" i="1"/>
  <c r="G39" i="1"/>
  <c r="G69" i="1"/>
  <c r="G52" i="1"/>
  <c r="G43" i="1"/>
  <c r="G28" i="1"/>
  <c r="G25" i="1"/>
  <c r="G55" i="1"/>
  <c r="G65" i="1"/>
  <c r="G31" i="1"/>
  <c r="M24" i="1" l="1"/>
  <c r="L85" i="1"/>
  <c r="M85" i="1" s="1"/>
  <c r="L90" i="1"/>
  <c r="M89" i="1"/>
  <c r="V85" i="1"/>
  <c r="W85" i="1" l="1"/>
  <c r="C93" i="1"/>
</calcChain>
</file>

<file path=xl/sharedStrings.xml><?xml version="1.0" encoding="utf-8"?>
<sst xmlns="http://schemas.openxmlformats.org/spreadsheetml/2006/main" count="122" uniqueCount="104">
  <si>
    <t>Form D 2.1</t>
  </si>
  <si>
    <t>Revenue from Sale of Power</t>
  </si>
  <si>
    <t>Name of Distribution Licensee</t>
  </si>
  <si>
    <t>JdVVNL</t>
  </si>
  <si>
    <t>Licensed Area of Supply</t>
  </si>
  <si>
    <t>Jodhpur Discom</t>
  </si>
  <si>
    <t>Year  2022-23</t>
  </si>
  <si>
    <t>S.No.</t>
  </si>
  <si>
    <t>Particulars</t>
  </si>
  <si>
    <t>Number of consumers #</t>
  </si>
  <si>
    <t>Number of consumers billed</t>
  </si>
  <si>
    <t xml:space="preserve">Connected Load of consumers </t>
  </si>
  <si>
    <t>Unit Sold (MU)</t>
  </si>
  <si>
    <t>% of total Unit sold</t>
  </si>
  <si>
    <t>Demand/fixed charges@</t>
  </si>
  <si>
    <t>Energy Charges @</t>
  </si>
  <si>
    <t>Fuel Adjustment charges</t>
  </si>
  <si>
    <t>Special Fuel Sucharge</t>
  </si>
  <si>
    <t>Total</t>
  </si>
  <si>
    <t>Average rate/kwh</t>
  </si>
  <si>
    <t>Load Surcharge</t>
  </si>
  <si>
    <t xml:space="preserve">Adjustment of past billing  </t>
  </si>
  <si>
    <t>Power factor surcharge/ incentive</t>
  </si>
  <si>
    <t>Shunt Capacitor Surcharge</t>
  </si>
  <si>
    <t xml:space="preserve">Theft and Malpractice 
</t>
  </si>
  <si>
    <t>Sub-total</t>
  </si>
  <si>
    <t>Meter T/F Rent/CT/PT Rent</t>
  </si>
  <si>
    <t>Misc. recoveries@</t>
  </si>
  <si>
    <t xml:space="preserve">Sub-total </t>
  </si>
  <si>
    <t>Avg. realisation per KWh (Excluding ED &amp; Govt.levies@)</t>
  </si>
  <si>
    <t>Remarks</t>
  </si>
  <si>
    <t>Nos</t>
  </si>
  <si>
    <t>KW</t>
  </si>
  <si>
    <t>MU</t>
  </si>
  <si>
    <t>%</t>
  </si>
  <si>
    <t>Rs Cr</t>
  </si>
  <si>
    <t>(8)+(9)+(10)+(11)</t>
  </si>
  <si>
    <t>Rs/kwh</t>
  </si>
  <si>
    <t>(14) to (18)</t>
  </si>
  <si>
    <t>Rs/kWh</t>
  </si>
  <si>
    <t>A</t>
  </si>
  <si>
    <t>Revenue from sale of Electricity to consumers (categories as per Tariff for supply of electricity)</t>
  </si>
  <si>
    <t>Domestic</t>
  </si>
  <si>
    <t>LT-Domestic (LT-1)</t>
  </si>
  <si>
    <t>BPL (upto 50 units/month)</t>
  </si>
  <si>
    <t>Small Domestic (Consumption up to 50 units/month)</t>
  </si>
  <si>
    <t>General (upto first 50 units/month)</t>
  </si>
  <si>
    <t>General (51-150 units/month)</t>
  </si>
  <si>
    <t>General (150-300 units/month)</t>
  </si>
  <si>
    <t>General (301-500 units/month)</t>
  </si>
  <si>
    <t>General ( above 500 units/month)</t>
  </si>
  <si>
    <t>HT-Domestic (HT-1)</t>
  </si>
  <si>
    <t>For contract demand over 50 KVA (All units)</t>
  </si>
  <si>
    <t>Non-Domestic</t>
  </si>
  <si>
    <t>Non-Domestic (LT-2)</t>
  </si>
  <si>
    <t>NDS upto 5 KW of SCL</t>
  </si>
  <si>
    <t>Consumption upto first 100 units per month</t>
  </si>
  <si>
    <t>Consumption above 100 units and upto 200 unit per month</t>
  </si>
  <si>
    <t>Consumption above 200 unit and upto 500 units per month</t>
  </si>
  <si>
    <t>Consumption above 500 units per month</t>
  </si>
  <si>
    <t>NDS  above 5 KW of SCL</t>
  </si>
  <si>
    <t>HT-Non- Domestic (HT-2)</t>
  </si>
  <si>
    <t>Public Street Light (LT-3)</t>
  </si>
  <si>
    <t>Population &lt;1 Lakh</t>
  </si>
  <si>
    <t>Population  = &gt;1 Lakh</t>
  </si>
  <si>
    <t>Agriculture (Metered) (LT-4)</t>
  </si>
  <si>
    <t>(i) General (getting supply in block hours)</t>
  </si>
  <si>
    <t>(ii)All others not covered under items (i) and getting supply more than block hours</t>
  </si>
  <si>
    <t>Agriculture (Flat) (LT-4)</t>
  </si>
  <si>
    <t>(i)General (getting supply in block hours)</t>
  </si>
  <si>
    <t xml:space="preserve">(ii)All others not covered under items (i) above and getting more than block hour supply  </t>
  </si>
  <si>
    <t>Small Industry (LT-5)</t>
  </si>
  <si>
    <t>Consumption upto 500 units/month</t>
  </si>
  <si>
    <t>Consumption above 500 units/Month</t>
  </si>
  <si>
    <t>Medium Industry (LT-6 &amp; HT-3)</t>
  </si>
  <si>
    <t>Medium Industrial Service (LT-6)</t>
  </si>
  <si>
    <t>Medium Industrial Service (HT-3)</t>
  </si>
  <si>
    <t>Large Industry (HT-4)</t>
  </si>
  <si>
    <t>SCL above 150 HP &amp;/or having Contract/ Maximum Demand above 125 KVA</t>
  </si>
  <si>
    <t>Consumer having Billing demand of 1 MVA or more for the billing month and having load factor 50% or more for the billing month</t>
  </si>
  <si>
    <t>Total Large Industry</t>
  </si>
  <si>
    <t>Public Water Works (S)</t>
  </si>
  <si>
    <t>Up to 5 kW - upto 500</t>
  </si>
  <si>
    <t xml:space="preserve">Above 5 kW But not exceeding 18.65 kW (25HP) - above 500 </t>
  </si>
  <si>
    <t>Public Water Works (M)</t>
  </si>
  <si>
    <t>Without MDI or with MD up to 50 KVA</t>
  </si>
  <si>
    <t>With MD exceeding 50 KVA</t>
  </si>
  <si>
    <t>Public Water Works (L)</t>
  </si>
  <si>
    <t>Mixed Load</t>
  </si>
  <si>
    <t>Up to 50 kVA (LT-7)</t>
  </si>
  <si>
    <t>Above 50 kVA (HT-4)</t>
  </si>
  <si>
    <t>Railways</t>
  </si>
  <si>
    <t>EV</t>
  </si>
  <si>
    <t>Bikaner DF</t>
  </si>
  <si>
    <t>Total (in Cr.)</t>
  </si>
  <si>
    <t>Less: Meter/ Transformer Rent</t>
  </si>
  <si>
    <t>Part of NTI</t>
  </si>
  <si>
    <t>Less: 50% Revenue from theft and malpractice (Rs Cr)</t>
  </si>
  <si>
    <t>Part of Other Debits</t>
  </si>
  <si>
    <t>Less Additional Surcharge, Cross Subsidy charges, Wheeling charges etc.</t>
  </si>
  <si>
    <t>50% in NTI</t>
  </si>
  <si>
    <t>Less Misc Charges</t>
  </si>
  <si>
    <t>Form 2.2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</si>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</sst>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0.000"/>
    <numFmt numFmtId="166" formatCode="0.0000000"/>
    <numFmt numFmtId="167" formatCode="0.00000"/>
    <numFmt numFmtId="168" formatCode="0.0000000000"/>
  </numFmts>
  <fonts count="17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u/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2"/>
      <name val="Book Antiqua"/>
      <family val="1"/>
    </font>
    <font>
      <b/>
      <i/>
      <sz val="12"/>
      <name val="Book Antiqua"/>
      <family val="1"/>
    </font>
    <font>
      <i/>
      <sz val="12"/>
      <name val="Book Antiqua"/>
      <family val="1"/>
    </font>
    <font>
      <i/>
      <sz val="12"/>
      <color theme="1"/>
      <name val="Book Antiqua"/>
      <family val="1"/>
    </font>
    <font>
      <sz val="10"/>
      <color theme="1"/>
      <name val="Aptos Narrow"/>
      <family val="2"/>
      <scheme val="minor"/>
    </font>
    <font>
      <b/>
      <sz val="12"/>
      <color rgb="FFFF0000"/>
      <name val="Book Antiqua"/>
      <family val="1"/>
    </font>
    <font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>
      <alignment vertical="center"/>
    </xf>
    <xf numFmtId="0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18">
    <xf numFmtId="0" fontId="0" fillId="0" borderId="0" xfId="0"/>
    <xf numFmtId="0" fontId="2" fillId="2" borderId="1" xfId="1" quotePrefix="1" applyFont="1" applyFill="1" applyBorder="1" applyAlignment="1">
      <alignment horizontal="right"/>
    </xf>
    <xf numFmtId="0" fontId="3" fillId="2" borderId="1" xfId="1" applyFont="1" applyFill="1" applyBorder="1" applyAlignment="1">
      <alignment vertical="center"/>
    </xf>
    <xf numFmtId="0" fontId="2" fillId="2" borderId="1" xfId="1" applyFont="1" applyFill="1" applyBorder="1"/>
    <xf numFmtId="0" fontId="4" fillId="2" borderId="1" xfId="1" quotePrefix="1" applyFont="1" applyFill="1" applyBorder="1" applyAlignment="1">
      <alignment horizontal="left"/>
    </xf>
    <xf numFmtId="0" fontId="5" fillId="2" borderId="1" xfId="1" applyFont="1" applyFill="1" applyBorder="1"/>
    <xf numFmtId="0" fontId="2" fillId="2" borderId="1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5" fillId="2" borderId="1" xfId="2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left" vertical="center"/>
    </xf>
    <xf numFmtId="0" fontId="10" fillId="0" borderId="1" xfId="1" quotePrefix="1" applyFont="1" applyBorder="1" applyAlignment="1">
      <alignment horizontal="left" wrapText="1"/>
    </xf>
    <xf numFmtId="0" fontId="10" fillId="2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2" fillId="0" borderId="1" xfId="1" applyFont="1" applyBorder="1"/>
    <xf numFmtId="0" fontId="10" fillId="0" borderId="1" xfId="3" applyFont="1" applyBorder="1" applyAlignment="1">
      <alignment horizontal="left"/>
    </xf>
    <xf numFmtId="0" fontId="10" fillId="0" borderId="1" xfId="3" quotePrefix="1" applyFont="1" applyBorder="1" applyAlignment="1">
      <alignment horizontal="left" wrapText="1"/>
    </xf>
    <xf numFmtId="1" fontId="10" fillId="2" borderId="1" xfId="4" quotePrefix="1" applyNumberFormat="1" applyFont="1" applyFill="1" applyBorder="1" applyAlignment="1">
      <alignment horizontal="right" vertical="center"/>
    </xf>
    <xf numFmtId="2" fontId="10" fillId="2" borderId="1" xfId="4" quotePrefix="1" applyNumberFormat="1" applyFont="1" applyFill="1" applyBorder="1" applyAlignment="1">
      <alignment horizontal="right" vertical="center"/>
    </xf>
    <xf numFmtId="10" fontId="10" fillId="2" borderId="1" xfId="5" applyNumberFormat="1" applyFont="1" applyFill="1" applyBorder="1" applyAlignment="1">
      <alignment horizontal="right" vertical="center"/>
    </xf>
    <xf numFmtId="2" fontId="10" fillId="2" borderId="1" xfId="4" applyNumberFormat="1" applyFont="1" applyFill="1" applyBorder="1" applyAlignment="1">
      <alignment horizontal="right" vertical="center"/>
    </xf>
    <xf numFmtId="2" fontId="6" fillId="2" borderId="1" xfId="4" applyNumberFormat="1" applyFont="1" applyFill="1" applyBorder="1" applyAlignment="1">
      <alignment horizontal="right" vertical="center"/>
    </xf>
    <xf numFmtId="2" fontId="10" fillId="0" borderId="1" xfId="4" quotePrefix="1" applyNumberFormat="1" applyFont="1" applyBorder="1" applyAlignment="1">
      <alignment horizontal="right" vertical="center"/>
    </xf>
    <xf numFmtId="0" fontId="11" fillId="0" borderId="1" xfId="3" applyFont="1" applyBorder="1" applyAlignment="1">
      <alignment horizontal="left"/>
    </xf>
    <xf numFmtId="0" fontId="11" fillId="0" borderId="1" xfId="3" applyFont="1" applyBorder="1" applyAlignment="1">
      <alignment horizontal="left" wrapText="1"/>
    </xf>
    <xf numFmtId="1" fontId="10" fillId="2" borderId="1" xfId="4" applyNumberFormat="1" applyFont="1" applyFill="1" applyBorder="1" applyAlignment="1">
      <alignment horizontal="right" vertical="center"/>
    </xf>
    <xf numFmtId="2" fontId="10" fillId="0" borderId="1" xfId="4" applyNumberFormat="1" applyFont="1" applyBorder="1" applyAlignment="1">
      <alignment horizontal="right" vertical="center"/>
    </xf>
    <xf numFmtId="9" fontId="6" fillId="0" borderId="1" xfId="6" applyFont="1" applyFill="1" applyBorder="1" applyAlignment="1">
      <alignment horizontal="left"/>
    </xf>
    <xf numFmtId="0" fontId="6" fillId="0" borderId="1" xfId="3" applyFont="1" applyBorder="1" applyAlignment="1">
      <alignment horizontal="left" wrapText="1"/>
    </xf>
    <xf numFmtId="1" fontId="6" fillId="2" borderId="1" xfId="4" applyNumberFormat="1" applyFont="1" applyFill="1" applyBorder="1" applyAlignment="1">
      <alignment horizontal="right" vertical="center"/>
    </xf>
    <xf numFmtId="1" fontId="6" fillId="2" borderId="1" xfId="4" quotePrefix="1" applyNumberFormat="1" applyFont="1" applyFill="1" applyBorder="1" applyAlignment="1">
      <alignment horizontal="right" vertical="center"/>
    </xf>
    <xf numFmtId="10" fontId="6" fillId="2" borderId="1" xfId="5" applyNumberFormat="1" applyFont="1" applyFill="1" applyBorder="1" applyAlignment="1">
      <alignment horizontal="right" vertical="center"/>
    </xf>
    <xf numFmtId="2" fontId="2" fillId="2" borderId="1" xfId="1" applyNumberFormat="1" applyFont="1" applyFill="1" applyBorder="1"/>
    <xf numFmtId="2" fontId="6" fillId="2" borderId="1" xfId="4" quotePrefix="1" applyNumberFormat="1" applyFont="1" applyFill="1" applyBorder="1" applyAlignment="1">
      <alignment horizontal="right" vertical="center"/>
    </xf>
    <xf numFmtId="2" fontId="6" fillId="0" borderId="1" xfId="4" quotePrefix="1" applyNumberFormat="1" applyFont="1" applyBorder="1" applyAlignment="1">
      <alignment horizontal="right" vertical="center"/>
    </xf>
    <xf numFmtId="2" fontId="10" fillId="0" borderId="1" xfId="1" applyNumberFormat="1" applyFont="1" applyBorder="1" applyAlignment="1">
      <alignment horizontal="right" vertical="center"/>
    </xf>
    <xf numFmtId="2" fontId="6" fillId="0" borderId="1" xfId="4" applyNumberFormat="1" applyFont="1" applyBorder="1" applyAlignment="1">
      <alignment horizontal="right" vertical="center"/>
    </xf>
    <xf numFmtId="0" fontId="10" fillId="0" borderId="1" xfId="3" applyFont="1" applyBorder="1" applyAlignment="1">
      <alignment horizontal="left" wrapText="1"/>
    </xf>
    <xf numFmtId="0" fontId="5" fillId="0" borderId="1" xfId="1" applyFont="1" applyBorder="1"/>
    <xf numFmtId="0" fontId="12" fillId="0" borderId="1" xfId="3" applyFont="1" applyBorder="1" applyAlignment="1">
      <alignment horizontal="left"/>
    </xf>
    <xf numFmtId="0" fontId="12" fillId="0" borderId="1" xfId="3" applyFont="1" applyBorder="1" applyAlignment="1">
      <alignment horizontal="left" wrapText="1"/>
    </xf>
    <xf numFmtId="1" fontId="12" fillId="2" borderId="1" xfId="4" applyNumberFormat="1" applyFont="1" applyFill="1" applyBorder="1" applyAlignment="1">
      <alignment horizontal="right" vertical="center"/>
    </xf>
    <xf numFmtId="1" fontId="12" fillId="2" borderId="1" xfId="4" quotePrefix="1" applyNumberFormat="1" applyFont="1" applyFill="1" applyBorder="1" applyAlignment="1">
      <alignment horizontal="right" vertical="center"/>
    </xf>
    <xf numFmtId="2" fontId="12" fillId="2" borderId="1" xfId="4" applyNumberFormat="1" applyFont="1" applyFill="1" applyBorder="1" applyAlignment="1">
      <alignment horizontal="right" vertical="center"/>
    </xf>
    <xf numFmtId="10" fontId="12" fillId="2" borderId="1" xfId="5" applyNumberFormat="1" applyFont="1" applyFill="1" applyBorder="1" applyAlignment="1">
      <alignment horizontal="right" vertical="center"/>
    </xf>
    <xf numFmtId="2" fontId="12" fillId="2" borderId="1" xfId="4" quotePrefix="1" applyNumberFormat="1" applyFont="1" applyFill="1" applyBorder="1" applyAlignment="1">
      <alignment horizontal="right" vertical="center"/>
    </xf>
    <xf numFmtId="2" fontId="12" fillId="0" borderId="1" xfId="4" quotePrefix="1" applyNumberFormat="1" applyFont="1" applyBorder="1" applyAlignment="1">
      <alignment horizontal="right" vertical="center"/>
    </xf>
    <xf numFmtId="2" fontId="12" fillId="0" borderId="1" xfId="4" applyNumberFormat="1" applyFont="1" applyBorder="1" applyAlignment="1">
      <alignment horizontal="right" vertical="center"/>
    </xf>
    <xf numFmtId="0" fontId="13" fillId="0" borderId="1" xfId="1" applyFont="1" applyBorder="1"/>
    <xf numFmtId="2" fontId="10" fillId="0" borderId="1" xfId="7" quotePrefix="1" applyNumberFormat="1" applyFont="1" applyFill="1" applyBorder="1" applyAlignment="1">
      <alignment horizontal="right" vertical="center"/>
    </xf>
    <xf numFmtId="0" fontId="6" fillId="0" borderId="1" xfId="3" applyFont="1" applyBorder="1" applyAlignment="1">
      <alignment horizontal="left"/>
    </xf>
    <xf numFmtId="0" fontId="6" fillId="0" borderId="1" xfId="3" quotePrefix="1" applyFont="1" applyBorder="1" applyAlignment="1">
      <alignment horizontal="left" wrapText="1"/>
    </xf>
    <xf numFmtId="0" fontId="11" fillId="0" borderId="1" xfId="3" applyFont="1" applyBorder="1" applyAlignment="1">
      <alignment wrapText="1"/>
    </xf>
    <xf numFmtId="1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0" fontId="6" fillId="0" borderId="1" xfId="3" applyFont="1" applyBorder="1" applyAlignment="1">
      <alignment wrapText="1"/>
    </xf>
    <xf numFmtId="0" fontId="10" fillId="0" borderId="1" xfId="3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1" fontId="10" fillId="2" borderId="1" xfId="1" applyNumberFormat="1" applyFont="1" applyFill="1" applyBorder="1" applyAlignment="1">
      <alignment horizontal="right" vertical="center"/>
    </xf>
    <xf numFmtId="2" fontId="10" fillId="2" borderId="1" xfId="1" applyNumberFormat="1" applyFont="1" applyFill="1" applyBorder="1" applyAlignment="1">
      <alignment horizontal="right" vertical="center"/>
    </xf>
    <xf numFmtId="0" fontId="10" fillId="0" borderId="1" xfId="3" quotePrefix="1" applyFont="1" applyBorder="1" applyAlignment="1">
      <alignment horizontal="left"/>
    </xf>
    <xf numFmtId="2" fontId="10" fillId="0" borderId="1" xfId="8" applyNumberFormat="1" applyFont="1" applyFill="1" applyBorder="1" applyAlignment="1">
      <alignment horizontal="right" vertical="center"/>
    </xf>
    <xf numFmtId="0" fontId="6" fillId="0" borderId="1" xfId="3" quotePrefix="1" applyFont="1" applyBorder="1" applyAlignment="1">
      <alignment horizontal="left"/>
    </xf>
    <xf numFmtId="2" fontId="6" fillId="0" borderId="1" xfId="8" applyNumberFormat="1" applyFont="1" applyFill="1" applyBorder="1" applyAlignment="1">
      <alignment horizontal="right" vertical="center"/>
    </xf>
    <xf numFmtId="0" fontId="5" fillId="2" borderId="1" xfId="0" applyFont="1" applyFill="1" applyBorder="1"/>
    <xf numFmtId="2" fontId="5" fillId="2" borderId="1" xfId="0" applyNumberFormat="1" applyFont="1" applyFill="1" applyBorder="1"/>
    <xf numFmtId="2" fontId="5" fillId="2" borderId="1" xfId="1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64" fontId="6" fillId="2" borderId="1" xfId="4" applyNumberFormat="1" applyFont="1" applyFill="1" applyBorder="1" applyAlignment="1">
      <alignment horizontal="right" vertical="center"/>
    </xf>
    <xf numFmtId="165" fontId="6" fillId="2" borderId="1" xfId="4" applyNumberFormat="1" applyFont="1" applyFill="1" applyBorder="1" applyAlignment="1">
      <alignment horizontal="right" vertical="center"/>
    </xf>
    <xf numFmtId="2" fontId="6" fillId="2" borderId="1" xfId="8" quotePrefix="1" applyNumberFormat="1" applyFont="1" applyFill="1" applyBorder="1" applyAlignment="1">
      <alignment horizontal="right" vertical="center"/>
    </xf>
    <xf numFmtId="2" fontId="6" fillId="0" borderId="1" xfId="8" quotePrefix="1" applyNumberFormat="1" applyFont="1" applyFill="1" applyBorder="1" applyAlignment="1">
      <alignment horizontal="right" vertical="center"/>
    </xf>
    <xf numFmtId="2" fontId="15" fillId="0" borderId="1" xfId="4" quotePrefix="1" applyNumberFormat="1" applyFont="1" applyBorder="1" applyAlignment="1">
      <alignment horizontal="right" vertical="center"/>
    </xf>
    <xf numFmtId="2" fontId="10" fillId="2" borderId="1" xfId="6" quotePrefix="1" applyNumberFormat="1" applyFont="1" applyFill="1" applyBorder="1" applyAlignment="1">
      <alignment horizontal="right" vertical="center"/>
    </xf>
    <xf numFmtId="166" fontId="10" fillId="2" borderId="1" xfId="4" quotePrefix="1" applyNumberFormat="1" applyFont="1" applyFill="1" applyBorder="1" applyAlignment="1">
      <alignment horizontal="right" vertical="center"/>
    </xf>
    <xf numFmtId="2" fontId="6" fillId="0" borderId="1" xfId="3" applyNumberFormat="1" applyFont="1" applyBorder="1" applyAlignment="1">
      <alignment horizontal="right" vertical="center"/>
    </xf>
    <xf numFmtId="2" fontId="2" fillId="0" borderId="1" xfId="1" applyNumberFormat="1" applyFont="1" applyBorder="1"/>
    <xf numFmtId="2" fontId="6" fillId="2" borderId="1" xfId="3" applyNumberFormat="1" applyFont="1" applyFill="1" applyBorder="1" applyAlignment="1">
      <alignment horizontal="right" vertical="center"/>
    </xf>
    <xf numFmtId="164" fontId="6" fillId="2" borderId="1" xfId="3" applyNumberFormat="1" applyFont="1" applyFill="1" applyBorder="1" applyAlignment="1">
      <alignment horizontal="right" vertical="center"/>
    </xf>
    <xf numFmtId="1" fontId="2" fillId="0" borderId="1" xfId="1" applyNumberFormat="1" applyFont="1" applyBorder="1"/>
    <xf numFmtId="0" fontId="6" fillId="0" borderId="1" xfId="1" quotePrefix="1" applyFont="1" applyBorder="1" applyAlignment="1">
      <alignment horizontal="left"/>
    </xf>
    <xf numFmtId="167" fontId="6" fillId="2" borderId="1" xfId="3" applyNumberFormat="1" applyFont="1" applyFill="1" applyBorder="1" applyAlignment="1">
      <alignment horizontal="right" vertical="center"/>
    </xf>
    <xf numFmtId="0" fontId="6" fillId="0" borderId="1" xfId="1" quotePrefix="1" applyFont="1" applyBorder="1" applyAlignment="1">
      <alignment horizontal="left" wrapText="1"/>
    </xf>
    <xf numFmtId="2" fontId="6" fillId="2" borderId="1" xfId="1" quotePrefix="1" applyNumberFormat="1" applyFont="1" applyFill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left"/>
    </xf>
    <xf numFmtId="2" fontId="10" fillId="2" borderId="1" xfId="1" quotePrefix="1" applyNumberFormat="1" applyFont="1" applyFill="1" applyBorder="1" applyAlignment="1">
      <alignment horizontal="right" vertical="center"/>
    </xf>
    <xf numFmtId="0" fontId="10" fillId="0" borderId="1" xfId="1" applyFont="1" applyBorder="1"/>
    <xf numFmtId="0" fontId="4" fillId="2" borderId="1" xfId="1" applyFont="1" applyFill="1" applyBorder="1" applyAlignment="1">
      <alignment horizontal="left"/>
    </xf>
    <xf numFmtId="43" fontId="2" fillId="2" borderId="1" xfId="7" applyFont="1" applyFill="1" applyBorder="1"/>
    <xf numFmtId="43" fontId="2" fillId="2" borderId="1" xfId="1" applyNumberFormat="1" applyFont="1" applyFill="1" applyBorder="1"/>
    <xf numFmtId="0" fontId="2" fillId="2" borderId="1" xfId="1" applyFont="1" applyFill="1" applyBorder="1" applyAlignment="1">
      <alignment horizontal="left"/>
    </xf>
    <xf numFmtId="168" fontId="2" fillId="2" borderId="1" xfId="1" applyNumberFormat="1" applyFont="1" applyFill="1" applyBorder="1"/>
    <xf numFmtId="43" fontId="2" fillId="2" borderId="1" xfId="1" applyNumberFormat="1" applyFont="1" applyFill="1" applyBorder="1" applyAlignment="1">
      <alignment horizontal="left"/>
    </xf>
    <xf numFmtId="10" fontId="2" fillId="2" borderId="1" xfId="5" applyNumberFormat="1" applyFont="1" applyFill="1" applyBorder="1" applyAlignment="1">
      <alignment horizontal="left"/>
    </xf>
    <xf numFmtId="43" fontId="2" fillId="2" borderId="1" xfId="7" applyFont="1" applyFill="1" applyBorder="1" applyAlignment="1">
      <alignment horizontal="left"/>
    </xf>
    <xf numFmtId="0" fontId="2" fillId="2" borderId="1" xfId="1" applyFont="1" applyFill="1" applyBorder="1" applyAlignment="1">
      <alignment wrapText="1"/>
    </xf>
    <xf numFmtId="0" fontId="16" fillId="2" borderId="1" xfId="1" applyFont="1" applyFill="1" applyBorder="1"/>
    <xf numFmtId="2" fontId="16" fillId="2" borderId="1" xfId="1" applyNumberFormat="1" applyFont="1" applyFill="1" applyBorder="1"/>
    <xf numFmtId="0" fontId="9" fillId="2" borderId="1" xfId="1" applyFont="1" applyFill="1" applyBorder="1"/>
  </cellXfs>
  <cellStyles count="9">
    <cellStyle name="Comma 2 3" xfId="7" xr:uid="{EEC9B48A-09FC-6A4B-95AB-33B1D5B5590D}"/>
    <cellStyle name="Comma 8" xfId="8" xr:uid="{8F62B3BF-8103-5C41-9700-DB2DCE6A7F70}"/>
    <cellStyle name="Normal" xfId="0" builtinId="0"/>
    <cellStyle name="Normal 10 2" xfId="1" xr:uid="{C3F83F34-8986-3746-991B-6AE7292ADF71}"/>
    <cellStyle name="Normal 2 2 2" xfId="3" xr:uid="{C8AE9487-EC8C-5940-8A72-5097DBA58ADE}"/>
    <cellStyle name="Normal 2 4" xfId="4" xr:uid="{1335E1E9-5F4D-664F-BB43-F021C1E4ACC0}"/>
    <cellStyle name="Normal_FORMATS 5 YEAR ALOKE" xfId="2" xr:uid="{D8B91CF4-3CFB-5B4F-8C4D-4B98179B440B}"/>
    <cellStyle name="Percent 10" xfId="5" xr:uid="{DAECE3B1-D42D-C944-B57B-3B35B65D124D}"/>
    <cellStyle name="Percent 2 5" xfId="6" xr:uid="{AF4108FF-282E-D14F-BA56-7F2572E9DC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personal/anisha_srichandani_pwc_com/Documents/Desktop/JdVVNL/COMPILED%203.1%20CIRCLE%20WISE%20UPTO%20MONTH%20MARCH%202023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urbhik948/Desktop/Rajasthan/ARR%20FY%202016-17/Model%20&amp;%20Formats/AVVNL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ravishc527/Downloads/Regulatory/Trueup%20FY20/JdVVNL/Data%20Received/MIS_Value%20Paste_FY20_v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OneDrive%20-%20pwc/Desktop/JdVVNL/JdVVNL_True-up%20Formats%20FY-23.xlsx" TargetMode="External"/><Relationship Id="rId1" Type="http://schemas.openxmlformats.org/officeDocument/2006/relationships/externalLinkPath" Target="file:///C:/Users/asrichanda001/OneDrive%20-%20pwc/Desktop/JdVVNL/JdVVNL_True-up%20Formats%20FY-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Downloads/1858cc427b5-8554-472a-b96a-da1d5348dea8.xlsx" TargetMode="External"/><Relationship Id="rId1" Type="http://schemas.openxmlformats.org/officeDocument/2006/relationships/externalLinkPath" Target="/Users/manish/Downloads/1858cc427b5-8554-472a-b96a-da1d5348dea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OM UPTO MARCH 2023"/>
      <sheetName val="For Format "/>
      <sheetName val="Sheet1"/>
      <sheetName val="Sheet2"/>
      <sheetName val="CC JODHPUR UPTO MARCH 2023"/>
      <sheetName val="DC JODHPUR UPTO MARCH 2023"/>
      <sheetName val="PALI UPTO MARCH 2023"/>
      <sheetName val="SIROHI UPTO MARCH 2023"/>
      <sheetName val="JALORE UPTO MARCH 2023"/>
      <sheetName val="BARMER UPTO MARCH 2023"/>
      <sheetName val="JAISALMER UPTO MARCH 2023"/>
      <sheetName val="DC BIKANER UPTO MARCH 2023"/>
      <sheetName val="HANUMANGARH UPTO MARCH 2023"/>
      <sheetName val="SRIGANGANAGAR UPTO MARCH 2023"/>
      <sheetName val="CHURU UPTO MARCH 2023"/>
    </sheetNames>
    <sheetDataSet>
      <sheetData sheetId="0">
        <row r="208">
          <cell r="BL208">
            <v>2202</v>
          </cell>
          <cell r="BM208">
            <v>803.32999999999993</v>
          </cell>
        </row>
      </sheetData>
      <sheetData sheetId="1">
        <row r="11">
          <cell r="D11">
            <v>469302</v>
          </cell>
          <cell r="I11">
            <v>112486.82999999999</v>
          </cell>
          <cell r="N11">
            <v>350.019316</v>
          </cell>
          <cell r="O11">
            <v>17004.691560611718</v>
          </cell>
          <cell r="W11">
            <v>2603.221675490207</v>
          </cell>
          <cell r="X11">
            <v>734.67997333244557</v>
          </cell>
          <cell r="Y11">
            <v>279.63799353124932</v>
          </cell>
          <cell r="AH11">
            <v>53.777515715207763</v>
          </cell>
          <cell r="AK11">
            <v>0</v>
          </cell>
          <cell r="AL11">
            <v>2.3381318752693458E-2</v>
          </cell>
          <cell r="AM11">
            <v>0</v>
          </cell>
          <cell r="BL11">
            <v>-49424.418179533459</v>
          </cell>
          <cell r="BM11">
            <v>17.902229264113199</v>
          </cell>
        </row>
        <row r="14">
          <cell r="D14">
            <v>1510145</v>
          </cell>
          <cell r="I14">
            <v>1581293.56</v>
          </cell>
          <cell r="N14">
            <v>696.74314700000002</v>
          </cell>
          <cell r="O14">
            <v>31923.898552192088</v>
          </cell>
          <cell r="W14">
            <v>9788.857620847195</v>
          </cell>
          <cell r="X14">
            <v>980.96957429236829</v>
          </cell>
          <cell r="Y14">
            <v>454.99293396980761</v>
          </cell>
          <cell r="AH14">
            <v>238.54806665850217</v>
          </cell>
          <cell r="AK14">
            <v>21.588082505779852</v>
          </cell>
          <cell r="AL14">
            <v>3.9824890549530529</v>
          </cell>
          <cell r="AM14">
            <v>120.90858354559626</v>
          </cell>
          <cell r="BL14">
            <v>12170.594304255917</v>
          </cell>
          <cell r="BM14">
            <v>79.943795694467511</v>
          </cell>
        </row>
        <row r="18">
          <cell r="D18">
            <v>713072</v>
          </cell>
          <cell r="I18">
            <v>759575.39999999991</v>
          </cell>
          <cell r="N18">
            <v>116.809949</v>
          </cell>
          <cell r="O18">
            <v>5562.6041875085857</v>
          </cell>
          <cell r="W18">
            <v>4932.4703764051246</v>
          </cell>
          <cell r="X18">
            <v>870.1042944097851</v>
          </cell>
          <cell r="Y18">
            <v>538.83656197827088</v>
          </cell>
          <cell r="AH18">
            <v>128.78092290929985</v>
          </cell>
          <cell r="AK18">
            <v>0.15624582127808981</v>
          </cell>
          <cell r="AL18">
            <v>0.30857761544101525</v>
          </cell>
          <cell r="AM18">
            <v>6.7083799015742991E-3</v>
          </cell>
          <cell r="BL18">
            <v>40253.464996657109</v>
          </cell>
          <cell r="BM18">
            <v>35.218052808575912</v>
          </cell>
        </row>
        <row r="21">
          <cell r="D21">
            <v>670769</v>
          </cell>
          <cell r="I21">
            <v>868115.70000000019</v>
          </cell>
          <cell r="N21">
            <v>763.23421900000005</v>
          </cell>
          <cell r="O21">
            <v>41602.460841444125</v>
          </cell>
          <cell r="W21">
            <v>8869.6258526466299</v>
          </cell>
          <cell r="X21">
            <v>2130.9069325511841</v>
          </cell>
          <cell r="Y21">
            <v>976.06812239529881</v>
          </cell>
          <cell r="AH21">
            <v>103.17856958187879</v>
          </cell>
          <cell r="AK21">
            <v>1.2270320677146442</v>
          </cell>
          <cell r="AL21">
            <v>1.2218549270122274</v>
          </cell>
          <cell r="AM21">
            <v>0</v>
          </cell>
          <cell r="BL21">
            <v>-107774.28225183052</v>
          </cell>
          <cell r="BM21">
            <v>54.087504220889635</v>
          </cell>
        </row>
        <row r="24">
          <cell r="D24">
            <v>201718</v>
          </cell>
          <cell r="I24">
            <v>439381.01999999996</v>
          </cell>
          <cell r="N24">
            <v>919.53471100000002</v>
          </cell>
          <cell r="O24">
            <v>57382.079709564372</v>
          </cell>
          <cell r="W24">
            <v>5183.0258210674874</v>
          </cell>
          <cell r="X24">
            <v>1982.7092929422668</v>
          </cell>
          <cell r="Y24">
            <v>567.30931014268208</v>
          </cell>
          <cell r="AH24">
            <v>73.523415036014484</v>
          </cell>
          <cell r="AK24">
            <v>2.1575481989633651</v>
          </cell>
          <cell r="AL24">
            <v>4.6779771250905835</v>
          </cell>
          <cell r="AM24">
            <v>0</v>
          </cell>
          <cell r="BL24">
            <v>-83273.95668409644</v>
          </cell>
          <cell r="BM24">
            <v>36.818053934986409</v>
          </cell>
        </row>
        <row r="27">
          <cell r="D27">
            <v>52188</v>
          </cell>
          <cell r="I27">
            <v>187733.93000000002</v>
          </cell>
          <cell r="N27">
            <v>569.16716899999994</v>
          </cell>
          <cell r="O27">
            <v>38732.118879056121</v>
          </cell>
          <cell r="W27">
            <v>2017.5625340297977</v>
          </cell>
          <cell r="X27">
            <v>1075.6062365094642</v>
          </cell>
          <cell r="Y27">
            <v>239.28080558796304</v>
          </cell>
          <cell r="AH27">
            <v>34.43804237439128</v>
          </cell>
          <cell r="AK27">
            <v>8.1129405949159636</v>
          </cell>
          <cell r="AL27">
            <v>10.141276991915776</v>
          </cell>
          <cell r="AM27">
            <v>0</v>
          </cell>
          <cell r="BL27">
            <v>2103.6377665312712</v>
          </cell>
          <cell r="BM27">
            <v>18.541097775280303</v>
          </cell>
        </row>
        <row r="30">
          <cell r="D30">
            <v>21311</v>
          </cell>
          <cell r="I30">
            <v>120437.23000000001</v>
          </cell>
          <cell r="N30">
            <v>733.67371600000001</v>
          </cell>
          <cell r="O30">
            <v>54614.413033440243</v>
          </cell>
          <cell r="W30">
            <v>1392.8334452556962</v>
          </cell>
          <cell r="X30">
            <v>1159.6283035336492</v>
          </cell>
          <cell r="Y30">
            <v>170.79346556849833</v>
          </cell>
          <cell r="AH30">
            <v>59.729281875706988</v>
          </cell>
          <cell r="AK30">
            <v>232.29857103311232</v>
          </cell>
          <cell r="AL30">
            <v>72.660253574115885</v>
          </cell>
          <cell r="AM30">
            <v>0</v>
          </cell>
          <cell r="BL30">
            <v>181015.41227590537</v>
          </cell>
          <cell r="BM30">
            <v>61.272723274354945</v>
          </cell>
        </row>
        <row r="36">
          <cell r="D36">
            <v>328</v>
          </cell>
          <cell r="I36">
            <v>27673.78</v>
          </cell>
          <cell r="N36">
            <v>28.141507000000001</v>
          </cell>
          <cell r="O36">
            <v>2074.5271377175982</v>
          </cell>
          <cell r="W36">
            <v>142.57510916978381</v>
          </cell>
          <cell r="X36">
            <v>58.155556972598433</v>
          </cell>
          <cell r="Y36">
            <v>26.859454892538526</v>
          </cell>
          <cell r="AH36">
            <v>2.0268225835914505E-2</v>
          </cell>
          <cell r="AK36">
            <v>467.45958102749199</v>
          </cell>
          <cell r="AL36">
            <v>2.1957244002687344</v>
          </cell>
          <cell r="AM36">
            <v>1224.8842803200737</v>
          </cell>
          <cell r="BL36">
            <v>9359.3609669838515</v>
          </cell>
          <cell r="BM36">
            <v>101.90532974669715</v>
          </cell>
        </row>
        <row r="44">
          <cell r="D44">
            <v>212468</v>
          </cell>
          <cell r="I44">
            <v>344130.66000000003</v>
          </cell>
          <cell r="N44">
            <v>70.462338000000003</v>
          </cell>
          <cell r="O44">
            <v>4894.1424747252413</v>
          </cell>
          <cell r="W44">
            <v>3899.7867005397325</v>
          </cell>
          <cell r="X44">
            <v>361.33694390588897</v>
          </cell>
          <cell r="Y44">
            <v>157.30052455972665</v>
          </cell>
          <cell r="AH44">
            <v>73.563567886410141</v>
          </cell>
          <cell r="AK44">
            <v>1.6496368281826741E-4</v>
          </cell>
          <cell r="AL44">
            <v>4.6102480867635303E-3</v>
          </cell>
          <cell r="AM44">
            <v>0</v>
          </cell>
          <cell r="BL44">
            <v>1659.7712277441201</v>
          </cell>
          <cell r="BM44">
            <v>2.2467743409540968</v>
          </cell>
        </row>
        <row r="47">
          <cell r="D47">
            <v>38767</v>
          </cell>
          <cell r="I47">
            <v>79537.81</v>
          </cell>
          <cell r="N47">
            <v>78.309138000000004</v>
          </cell>
          <cell r="O47">
            <v>5915.2951739433729</v>
          </cell>
          <cell r="W47">
            <v>1069.2263223486984</v>
          </cell>
          <cell r="X47">
            <v>248.86212765765535</v>
          </cell>
          <cell r="Y47">
            <v>93.496542728545379</v>
          </cell>
          <cell r="AH47">
            <v>20.752398465276979</v>
          </cell>
          <cell r="AK47">
            <v>0</v>
          </cell>
          <cell r="AL47">
            <v>7.6112765104455692E-4</v>
          </cell>
          <cell r="AM47">
            <v>0</v>
          </cell>
          <cell r="BL47">
            <v>-1019.6196989439246</v>
          </cell>
          <cell r="BM47">
            <v>0.67552187797907093</v>
          </cell>
        </row>
        <row r="50">
          <cell r="D50">
            <v>22406</v>
          </cell>
          <cell r="I50">
            <v>56880.720000000008</v>
          </cell>
          <cell r="N50">
            <v>130.07269199999999</v>
          </cell>
          <cell r="O50">
            <v>10471.154087855071</v>
          </cell>
          <cell r="W50">
            <v>896.59252434317386</v>
          </cell>
          <cell r="X50">
            <v>340.60014006273497</v>
          </cell>
          <cell r="Y50">
            <v>102.36276047638675</v>
          </cell>
          <cell r="AH50">
            <v>45.431174099527119</v>
          </cell>
          <cell r="AK50">
            <v>0</v>
          </cell>
          <cell r="AL50">
            <v>2.9605528553177775E-3</v>
          </cell>
          <cell r="AM50">
            <v>0</v>
          </cell>
          <cell r="BL50">
            <v>-1273.952569891507</v>
          </cell>
          <cell r="BM50">
            <v>0.71390790397701354</v>
          </cell>
        </row>
        <row r="53">
          <cell r="D53">
            <v>7450</v>
          </cell>
          <cell r="I53">
            <v>25223.86</v>
          </cell>
          <cell r="N53">
            <v>169.597632</v>
          </cell>
          <cell r="O53">
            <v>14513.754778673579</v>
          </cell>
          <cell r="W53">
            <v>431.28508709504518</v>
          </cell>
          <cell r="X53">
            <v>379.99856098259642</v>
          </cell>
          <cell r="Y53">
            <v>99.010974841044529</v>
          </cell>
          <cell r="AH53">
            <v>58.983250310687801</v>
          </cell>
          <cell r="AK53">
            <v>1.1620283869693545E-2</v>
          </cell>
          <cell r="AL53">
            <v>2.991781196452751E-3</v>
          </cell>
          <cell r="AM53">
            <v>0</v>
          </cell>
          <cell r="BL53">
            <v>834.64137002178938</v>
          </cell>
          <cell r="BM53">
            <v>0.86887951581051004</v>
          </cell>
        </row>
        <row r="57">
          <cell r="D57">
            <v>10676</v>
          </cell>
          <cell r="I57">
            <v>107546.23999999999</v>
          </cell>
          <cell r="N57">
            <v>2.4157109999999999</v>
          </cell>
          <cell r="O57">
            <v>49.433563105485774</v>
          </cell>
          <cell r="W57">
            <v>763.4320143273535</v>
          </cell>
          <cell r="X57">
            <v>63.38367838195424</v>
          </cell>
          <cell r="Y57">
            <v>25.648378002497598</v>
          </cell>
          <cell r="AH57">
            <v>-39.008128306801318</v>
          </cell>
          <cell r="AK57">
            <v>0.18023732028744721</v>
          </cell>
          <cell r="AL57">
            <v>0.97240640385572152</v>
          </cell>
          <cell r="AM57">
            <v>0.37523150935255634</v>
          </cell>
          <cell r="BL57">
            <v>-523.93887997943852</v>
          </cell>
          <cell r="BM57">
            <v>2.7001354990922612</v>
          </cell>
        </row>
        <row r="60">
          <cell r="D60">
            <v>5580</v>
          </cell>
          <cell r="I60">
            <v>55283.279999999992</v>
          </cell>
          <cell r="N60">
            <v>7.6955970000000002</v>
          </cell>
          <cell r="O60">
            <v>571.18745977583069</v>
          </cell>
          <cell r="W60">
            <v>459.80731817075002</v>
          </cell>
          <cell r="X60">
            <v>44.455059015412381</v>
          </cell>
          <cell r="Y60">
            <v>21.340970618226763</v>
          </cell>
          <cell r="AH60">
            <v>3.8940703426600405</v>
          </cell>
          <cell r="AK60">
            <v>0.41433972940459562</v>
          </cell>
          <cell r="AL60">
            <v>0.78310095786495826</v>
          </cell>
          <cell r="AM60">
            <v>0</v>
          </cell>
          <cell r="BL60">
            <v>104.88099666277829</v>
          </cell>
          <cell r="BM60">
            <v>1.2546944253111176</v>
          </cell>
        </row>
        <row r="63">
          <cell r="D63">
            <v>9850</v>
          </cell>
          <cell r="I63">
            <v>113087.99999999999</v>
          </cell>
          <cell r="N63">
            <v>33.017449999999997</v>
          </cell>
          <cell r="O63">
            <v>2652.8192244104589</v>
          </cell>
          <cell r="W63">
            <v>967.56427570749258</v>
          </cell>
          <cell r="X63">
            <v>141.3438151286544</v>
          </cell>
          <cell r="Y63">
            <v>66.505767524939245</v>
          </cell>
          <cell r="AH63">
            <v>41.877608994884845</v>
          </cell>
          <cell r="AK63">
            <v>2.2478908052317479</v>
          </cell>
          <cell r="AL63">
            <v>3.2035515429803092</v>
          </cell>
          <cell r="AM63">
            <v>51.369699520883231</v>
          </cell>
          <cell r="BL63">
            <v>352.26458543804506</v>
          </cell>
          <cell r="BM63">
            <v>3.5406455377410544</v>
          </cell>
        </row>
        <row r="66">
          <cell r="D66">
            <v>19907</v>
          </cell>
          <cell r="I66">
            <v>314547.30999999994</v>
          </cell>
          <cell r="N66">
            <v>583.52303300000005</v>
          </cell>
          <cell r="O66">
            <v>50701.103914318155</v>
          </cell>
          <cell r="W66">
            <v>3930.6057391843087</v>
          </cell>
          <cell r="X66">
            <v>1790.0597511114984</v>
          </cell>
          <cell r="Y66">
            <v>649.47801722882502</v>
          </cell>
          <cell r="AH66">
            <v>144.221798747756</v>
          </cell>
          <cell r="AK66">
            <v>82.349972914008418</v>
          </cell>
          <cell r="AL66">
            <v>36.362048731569281</v>
          </cell>
          <cell r="AM66">
            <v>135.09254660202313</v>
          </cell>
          <cell r="BL66">
            <v>-15.939567833706823</v>
          </cell>
          <cell r="BM66">
            <v>34.363765971411553</v>
          </cell>
        </row>
        <row r="72">
          <cell r="D72">
            <v>3134</v>
          </cell>
          <cell r="I72">
            <v>311000.53000000003</v>
          </cell>
          <cell r="N72">
            <v>286.12935099999999</v>
          </cell>
          <cell r="O72">
            <v>25134.84789877438</v>
          </cell>
          <cell r="W72">
            <v>3707.2890182322112</v>
          </cell>
          <cell r="X72">
            <v>781.48693550137716</v>
          </cell>
          <cell r="Y72">
            <v>286.96995347443146</v>
          </cell>
          <cell r="AH72">
            <v>-30.254265370855844</v>
          </cell>
          <cell r="AK72">
            <v>253.18679621888103</v>
          </cell>
          <cell r="AL72">
            <v>2.6221779375589396</v>
          </cell>
          <cell r="AM72">
            <v>434.45378048499197</v>
          </cell>
          <cell r="BL72">
            <v>1926.9252963590263</v>
          </cell>
          <cell r="BM72">
            <v>140.92277317250043</v>
          </cell>
        </row>
        <row r="79">
          <cell r="D79">
            <v>3664</v>
          </cell>
          <cell r="I79">
            <v>79083.600000000006</v>
          </cell>
          <cell r="N79">
            <v>42.491827999999998</v>
          </cell>
          <cell r="O79">
            <v>3156.9887187480531</v>
          </cell>
          <cell r="W79">
            <v>305.5845848410741</v>
          </cell>
          <cell r="X79">
            <v>117.3807584631119</v>
          </cell>
          <cell r="Y79">
            <v>38.489991174680917</v>
          </cell>
          <cell r="AH79">
            <v>9.3966906570877065</v>
          </cell>
          <cell r="AK79">
            <v>12.876330007469495</v>
          </cell>
          <cell r="BL79">
            <v>190.11828097909168</v>
          </cell>
          <cell r="BM79">
            <v>7.4211132625165712</v>
          </cell>
        </row>
        <row r="82">
          <cell r="D82">
            <v>2574</v>
          </cell>
          <cell r="I82">
            <v>66870.899999999994</v>
          </cell>
          <cell r="N82">
            <v>34.304139999999997</v>
          </cell>
          <cell r="O82">
            <v>2620.7525739436555</v>
          </cell>
          <cell r="W82">
            <v>505.26354411422523</v>
          </cell>
          <cell r="X82">
            <v>91.371796857116195</v>
          </cell>
          <cell r="Y82">
            <v>37.041280070414004</v>
          </cell>
          <cell r="AH82">
            <v>6.6668924725176026</v>
          </cell>
          <cell r="AK82">
            <v>4.1390935677989287</v>
          </cell>
          <cell r="BL82">
            <v>-87.287247225179271</v>
          </cell>
          <cell r="BM82">
            <v>1.9963035642255291</v>
          </cell>
        </row>
        <row r="89">
          <cell r="D89">
            <v>182493</v>
          </cell>
          <cell r="I89">
            <v>2447947.9499999997</v>
          </cell>
          <cell r="N89">
            <v>3094.2137240000002</v>
          </cell>
          <cell r="O89">
            <v>169880.95931852469</v>
          </cell>
          <cell r="W89">
            <v>30411.561490361742</v>
          </cell>
          <cell r="X89">
            <v>6289.9278212520494</v>
          </cell>
          <cell r="Y89">
            <v>2112.33704982058</v>
          </cell>
          <cell r="AH89">
            <v>1025.2042909380716</v>
          </cell>
          <cell r="AK89">
            <v>0</v>
          </cell>
          <cell r="AL89">
            <v>263.28097081600879</v>
          </cell>
          <cell r="BL89">
            <v>3607.2761498575633</v>
          </cell>
          <cell r="BM89">
            <v>608.22618454894177</v>
          </cell>
        </row>
        <row r="92">
          <cell r="D92">
            <v>195808</v>
          </cell>
          <cell r="I92">
            <v>4535291.54</v>
          </cell>
          <cell r="N92">
            <v>8566.7144970000008</v>
          </cell>
          <cell r="O92">
            <v>483626.97457610164</v>
          </cell>
          <cell r="W92">
            <v>56071.029607060642</v>
          </cell>
          <cell r="X92">
            <v>17629.710464089952</v>
          </cell>
          <cell r="Y92">
            <v>6481.6356698041855</v>
          </cell>
          <cell r="AH92">
            <v>766.42739051407477</v>
          </cell>
          <cell r="AK92">
            <v>2026.9072641433279</v>
          </cell>
          <cell r="AL92">
            <v>0</v>
          </cell>
          <cell r="BL92">
            <v>8996.5665904431826</v>
          </cell>
          <cell r="BM92">
            <v>477.82853017775659</v>
          </cell>
        </row>
        <row r="98">
          <cell r="D98">
            <v>33822</v>
          </cell>
          <cell r="I98">
            <v>358208.19</v>
          </cell>
          <cell r="N98">
            <v>424.43386700000002</v>
          </cell>
          <cell r="O98">
            <v>27022.112378277157</v>
          </cell>
          <cell r="W98">
            <v>8621.07720053085</v>
          </cell>
          <cell r="X98">
            <v>649.6093848774608</v>
          </cell>
          <cell r="Y98">
            <v>256.01693691314779</v>
          </cell>
          <cell r="AH98">
            <v>63.190584312240766</v>
          </cell>
          <cell r="AK98">
            <v>0</v>
          </cell>
          <cell r="AL98">
            <v>0</v>
          </cell>
          <cell r="BL98">
            <v>-388.76746072939892</v>
          </cell>
          <cell r="BM98">
            <v>31.733749162076034</v>
          </cell>
        </row>
        <row r="101">
          <cell r="D101">
            <v>6124</v>
          </cell>
          <cell r="I101">
            <v>67971.399999999994</v>
          </cell>
          <cell r="N101">
            <v>294.43766799999997</v>
          </cell>
          <cell r="O101">
            <v>7724.6859524706415</v>
          </cell>
          <cell r="W101">
            <v>1485.9908090546071</v>
          </cell>
          <cell r="X101">
            <v>297.72486886276346</v>
          </cell>
          <cell r="Y101">
            <v>147.42857871444107</v>
          </cell>
          <cell r="AH101">
            <v>58.700085856153343</v>
          </cell>
          <cell r="AK101">
            <v>0</v>
          </cell>
          <cell r="AL101">
            <v>0</v>
          </cell>
          <cell r="BL101">
            <v>34.338810720253207</v>
          </cell>
          <cell r="BM101">
            <v>4.0308367681617829</v>
          </cell>
        </row>
        <row r="111">
          <cell r="D111">
            <v>33662</v>
          </cell>
          <cell r="N111">
            <v>1257.3219899999999</v>
          </cell>
          <cell r="O111">
            <v>78910.747774237243</v>
          </cell>
          <cell r="W111">
            <v>11063.073681506748</v>
          </cell>
          <cell r="X111">
            <v>2851.8436507915944</v>
          </cell>
          <cell r="Y111">
            <v>1031.8413058324888</v>
          </cell>
          <cell r="AH111">
            <v>204.04790564011429</v>
          </cell>
          <cell r="BL111">
            <v>1407.0488126888001</v>
          </cell>
          <cell r="BM111">
            <v>128.81741265444654</v>
          </cell>
        </row>
        <row r="114">
          <cell r="D114">
            <v>112</v>
          </cell>
          <cell r="N114">
            <v>1.609396</v>
          </cell>
          <cell r="O114">
            <v>120.86970687834908</v>
          </cell>
          <cell r="W114">
            <v>28.222365952477841</v>
          </cell>
          <cell r="X114">
            <v>3.6064748729369156</v>
          </cell>
          <cell r="Y114">
            <v>1.3234266305925211</v>
          </cell>
          <cell r="AH114">
            <v>15.67999371752987</v>
          </cell>
          <cell r="BL114">
            <v>-0.46057809500634</v>
          </cell>
          <cell r="BM114">
            <v>0</v>
          </cell>
        </row>
        <row r="120">
          <cell r="D120">
            <v>94</v>
          </cell>
          <cell r="I120">
            <v>449.13999999999993</v>
          </cell>
          <cell r="N120">
            <v>0.53464500000000004</v>
          </cell>
          <cell r="O120">
            <v>25.427926516056093</v>
          </cell>
          <cell r="W120">
            <v>3.5685548373093416</v>
          </cell>
          <cell r="X120">
            <v>0.91872314245637665</v>
          </cell>
          <cell r="Y120">
            <v>0.33241426321977313</v>
          </cell>
          <cell r="BL120">
            <v>0</v>
          </cell>
          <cell r="BM120">
            <v>4.1446193401627231E-2</v>
          </cell>
        </row>
        <row r="124">
          <cell r="D124">
            <v>22498</v>
          </cell>
          <cell r="I124">
            <v>193199.61</v>
          </cell>
          <cell r="N124">
            <v>43.345185999999998</v>
          </cell>
          <cell r="O124">
            <v>2396.9715661187875</v>
          </cell>
          <cell r="W124">
            <v>859.96219303360181</v>
          </cell>
          <cell r="X124">
            <v>142.18115317834744</v>
          </cell>
          <cell r="Y124">
            <v>53.152843406074005</v>
          </cell>
          <cell r="AH124">
            <v>8.4235924147531112</v>
          </cell>
          <cell r="AL124">
            <v>1.1342132335687951</v>
          </cell>
          <cell r="BL124">
            <v>80.694206775131107</v>
          </cell>
          <cell r="BM124">
            <v>8.2626177944430044</v>
          </cell>
        </row>
        <row r="127">
          <cell r="D127">
            <v>8700</v>
          </cell>
          <cell r="I127">
            <v>104869.64999999998</v>
          </cell>
          <cell r="N127">
            <v>156.28344200000001</v>
          </cell>
          <cell r="O127">
            <v>9313.6720287863882</v>
          </cell>
          <cell r="W127">
            <v>770.79211882704988</v>
          </cell>
          <cell r="X127">
            <v>281.02730702827029</v>
          </cell>
          <cell r="Y127">
            <v>98.461543320764562</v>
          </cell>
          <cell r="AH127">
            <v>22.937863104418376</v>
          </cell>
          <cell r="AL127">
            <v>3.1117787773448127</v>
          </cell>
          <cell r="BL127">
            <v>178.37389357458787</v>
          </cell>
          <cell r="BM127">
            <v>5.9319561243985133</v>
          </cell>
        </row>
        <row r="134">
          <cell r="D134">
            <v>482</v>
          </cell>
          <cell r="I134">
            <v>7013.63</v>
          </cell>
          <cell r="N134">
            <v>0.81222899999999998</v>
          </cell>
          <cell r="O134">
            <v>35.196177129629376</v>
          </cell>
          <cell r="W134">
            <v>40.763689797714413</v>
          </cell>
          <cell r="X134">
            <v>5.2087811279700187</v>
          </cell>
          <cell r="Y134">
            <v>2.2537580480187929</v>
          </cell>
          <cell r="AH134">
            <v>0.24252868723527848</v>
          </cell>
          <cell r="AL134">
            <v>8.0011709236405354E-2</v>
          </cell>
          <cell r="BL134">
            <v>-35.368878750191222</v>
          </cell>
          <cell r="BM134">
            <v>2.5084692848204901</v>
          </cell>
        </row>
        <row r="137">
          <cell r="D137">
            <v>492</v>
          </cell>
          <cell r="I137">
            <v>8251.82</v>
          </cell>
          <cell r="N137">
            <v>9.1633479999999992</v>
          </cell>
          <cell r="O137">
            <v>538.16036490356532</v>
          </cell>
          <cell r="W137">
            <v>52.418398838164556</v>
          </cell>
          <cell r="X137">
            <v>15.409556757520003</v>
          </cell>
          <cell r="Y137">
            <v>6.7181638387676044</v>
          </cell>
          <cell r="AH137">
            <v>2.5486452326077274</v>
          </cell>
          <cell r="AL137">
            <v>0.37304639912773352</v>
          </cell>
          <cell r="BL137">
            <v>-5.0711507455467357</v>
          </cell>
          <cell r="BM137">
            <v>3.3192360450877314</v>
          </cell>
        </row>
        <row r="146">
          <cell r="D146">
            <v>5608</v>
          </cell>
          <cell r="I146">
            <v>242753.24</v>
          </cell>
          <cell r="N146">
            <v>225.112405</v>
          </cell>
          <cell r="O146">
            <v>15620.867663023902</v>
          </cell>
          <cell r="W146">
            <v>2434.2903627961055</v>
          </cell>
          <cell r="X146">
            <v>576.26011875926758</v>
          </cell>
          <cell r="Y146">
            <v>202.98644310490715</v>
          </cell>
          <cell r="AH146">
            <v>-14.565652150752465</v>
          </cell>
          <cell r="AK146">
            <v>56.827739884690068</v>
          </cell>
          <cell r="AM146">
            <v>108.1960045622568</v>
          </cell>
          <cell r="BL146">
            <v>721.64154616975611</v>
          </cell>
          <cell r="BM146">
            <v>21.951521161082173</v>
          </cell>
        </row>
        <row r="149">
          <cell r="D149">
            <v>5297</v>
          </cell>
          <cell r="I149">
            <v>401273.12999999995</v>
          </cell>
          <cell r="N149">
            <v>462.88564500000001</v>
          </cell>
          <cell r="O149">
            <v>32422.906501555684</v>
          </cell>
          <cell r="W149">
            <v>4308.1722044663256</v>
          </cell>
          <cell r="X149">
            <v>1159.5844121770692</v>
          </cell>
          <cell r="Y149">
            <v>425.08033147585121</v>
          </cell>
          <cell r="AH149">
            <v>148.13950412105521</v>
          </cell>
          <cell r="AK149">
            <v>84.660971040961797</v>
          </cell>
          <cell r="AM149">
            <v>151.57950200908479</v>
          </cell>
          <cell r="BL149">
            <v>133.4315200182977</v>
          </cell>
          <cell r="BM149">
            <v>56.35732382130098</v>
          </cell>
        </row>
        <row r="155">
          <cell r="D155">
            <v>3108</v>
          </cell>
          <cell r="I155">
            <v>1521037.4500000002</v>
          </cell>
          <cell r="N155">
            <v>2529.1235740000002</v>
          </cell>
          <cell r="O155">
            <v>160041.19767868525</v>
          </cell>
          <cell r="W155">
            <v>22460.179353767995</v>
          </cell>
          <cell r="X155">
            <v>5782.3649899649381</v>
          </cell>
          <cell r="Y155">
            <v>2092.1869810178141</v>
          </cell>
          <cell r="AH155">
            <v>444.95503568583416</v>
          </cell>
          <cell r="AK155">
            <v>471.32064764489257</v>
          </cell>
          <cell r="AM155">
            <v>865.35214858111271</v>
          </cell>
          <cell r="BL155">
            <v>2848.3798368283201</v>
          </cell>
          <cell r="BM155">
            <v>260.85880132737014</v>
          </cell>
        </row>
        <row r="165">
          <cell r="D165">
            <v>17890</v>
          </cell>
          <cell r="I165">
            <v>177336.15000000002</v>
          </cell>
          <cell r="N165">
            <v>338.748197</v>
          </cell>
          <cell r="O165">
            <v>21644.748796535845</v>
          </cell>
          <cell r="W165">
            <v>3037.6237311937789</v>
          </cell>
          <cell r="X165">
            <v>782.03512266231621</v>
          </cell>
          <cell r="Y165">
            <v>282.95752778876175</v>
          </cell>
          <cell r="AH165">
            <v>60.177879901333675</v>
          </cell>
          <cell r="AK165">
            <v>63.743693304370744</v>
          </cell>
          <cell r="AL165">
            <v>8.279856584196402</v>
          </cell>
          <cell r="BL165">
            <v>385.22872197599037</v>
          </cell>
          <cell r="BM165">
            <v>35.279811123585205</v>
          </cell>
        </row>
        <row r="175">
          <cell r="D175">
            <v>0</v>
          </cell>
          <cell r="I175">
            <v>0</v>
          </cell>
          <cell r="N175">
            <v>0</v>
          </cell>
          <cell r="O175">
            <v>0</v>
          </cell>
          <cell r="W175">
            <v>0</v>
          </cell>
          <cell r="X175">
            <v>0</v>
          </cell>
          <cell r="Y175">
            <v>0</v>
          </cell>
          <cell r="AH175">
            <v>0</v>
          </cell>
          <cell r="AK175">
            <v>0</v>
          </cell>
          <cell r="AL175">
            <v>0</v>
          </cell>
          <cell r="BL175">
            <v>0</v>
          </cell>
          <cell r="BM175">
            <v>0</v>
          </cell>
        </row>
        <row r="181">
          <cell r="D181">
            <v>929</v>
          </cell>
          <cell r="I181">
            <v>30112.890000000003</v>
          </cell>
          <cell r="N181">
            <v>55.860115</v>
          </cell>
          <cell r="O181">
            <v>4235.5304814498122</v>
          </cell>
          <cell r="W181">
            <v>571.237762322241</v>
          </cell>
          <cell r="X181">
            <v>117.87093539182474</v>
          </cell>
          <cell r="Y181">
            <v>53.934299068339151</v>
          </cell>
          <cell r="AH181">
            <v>12.578107411660801</v>
          </cell>
          <cell r="AK181">
            <v>12.862979445798604</v>
          </cell>
          <cell r="AM181">
            <v>17.859019531655477</v>
          </cell>
          <cell r="BL181">
            <v>95.876502665543256</v>
          </cell>
          <cell r="BM181">
            <v>4.2197212622514506</v>
          </cell>
        </row>
        <row r="184">
          <cell r="D184">
            <v>321</v>
          </cell>
          <cell r="I184">
            <v>18888.560000000005</v>
          </cell>
          <cell r="N184">
            <v>37.957241000000003</v>
          </cell>
          <cell r="O184">
            <v>3001.7905712208963</v>
          </cell>
          <cell r="W184">
            <v>444.447768912909</v>
          </cell>
          <cell r="X184">
            <v>143.61693450102123</v>
          </cell>
          <cell r="Y184">
            <v>40.677770220495155</v>
          </cell>
          <cell r="AH184">
            <v>7.5434768676964161</v>
          </cell>
          <cell r="AK184">
            <v>8.4509003253790471</v>
          </cell>
          <cell r="AM184">
            <v>21.273600154644328</v>
          </cell>
          <cell r="BL184">
            <v>32.93182705258576</v>
          </cell>
          <cell r="BM184">
            <v>7.5767344129391132</v>
          </cell>
        </row>
        <row r="190">
          <cell r="D190">
            <v>299</v>
          </cell>
          <cell r="I190">
            <v>224593.12999999998</v>
          </cell>
          <cell r="N190">
            <v>732.40818899999999</v>
          </cell>
          <cell r="O190">
            <v>47101.188519048177</v>
          </cell>
          <cell r="W190">
            <v>6610.1801114823465</v>
          </cell>
          <cell r="X190">
            <v>1701.7884609005014</v>
          </cell>
          <cell r="Y190">
            <v>615.74453852729926</v>
          </cell>
          <cell r="AH190">
            <v>130.95322530899503</v>
          </cell>
          <cell r="AK190">
            <v>138.71280020168578</v>
          </cell>
          <cell r="AM190">
            <v>254.67889066610499</v>
          </cell>
          <cell r="BL190">
            <v>838.29712357978997</v>
          </cell>
          <cell r="BM190">
            <v>76.772479563927817</v>
          </cell>
        </row>
        <row r="193">
          <cell r="D193">
            <v>4862</v>
          </cell>
          <cell r="I193">
            <v>20826.91</v>
          </cell>
          <cell r="N193">
            <v>23.803332999999999</v>
          </cell>
          <cell r="O193">
            <v>1925.0952897577713</v>
          </cell>
          <cell r="W193">
            <v>437.99606160951743</v>
          </cell>
          <cell r="X193">
            <v>69.527110254292879</v>
          </cell>
          <cell r="Y193">
            <v>22.764403324259717</v>
          </cell>
          <cell r="AH193">
            <v>6.6220508017129518</v>
          </cell>
          <cell r="AK193">
            <v>3.3070988268495101</v>
          </cell>
          <cell r="AM193">
            <v>0</v>
          </cell>
          <cell r="BL193">
            <v>1.4809129778222909</v>
          </cell>
          <cell r="BM193">
            <v>4.1957348496218794</v>
          </cell>
        </row>
        <row r="196">
          <cell r="D196">
            <v>350</v>
          </cell>
          <cell r="I196">
            <v>154688.29999999999</v>
          </cell>
          <cell r="N196">
            <v>318.29262799999998</v>
          </cell>
          <cell r="O196">
            <v>25191.113187522893</v>
          </cell>
          <cell r="W196">
            <v>3367.4922415750639</v>
          </cell>
          <cell r="X196">
            <v>910.19446665128135</v>
          </cell>
          <cell r="Y196">
            <v>331.72043666445813</v>
          </cell>
          <cell r="AH196">
            <v>68.767871828688982</v>
          </cell>
          <cell r="AK196">
            <v>76.550020006047021</v>
          </cell>
          <cell r="AM196">
            <v>146.61893067245745</v>
          </cell>
          <cell r="BL196">
            <v>481.12770654143856</v>
          </cell>
          <cell r="BM196">
            <v>40.002270054890147</v>
          </cell>
        </row>
        <row r="208">
          <cell r="D208">
            <v>4</v>
          </cell>
          <cell r="I208">
            <v>101</v>
          </cell>
          <cell r="N208">
            <v>1.0076E-2</v>
          </cell>
          <cell r="Y208">
            <v>0</v>
          </cell>
          <cell r="AH208">
            <v>0</v>
          </cell>
        </row>
        <row r="211">
          <cell r="D211">
            <v>3</v>
          </cell>
          <cell r="I211">
            <v>29996.400000000001</v>
          </cell>
          <cell r="N211">
            <v>28.388048000000001</v>
          </cell>
          <cell r="O211">
            <v>2307.4165517583042</v>
          </cell>
          <cell r="W211">
            <v>323.82280530287863</v>
          </cell>
          <cell r="Y211">
            <v>30.164401037950292</v>
          </cell>
          <cell r="AK211">
            <v>6.7953319478695047</v>
          </cell>
          <cell r="AM211">
            <v>12.476336716402871</v>
          </cell>
          <cell r="BL211">
            <v>41.066918246810985</v>
          </cell>
          <cell r="BM211">
            <v>3.7609685792470744</v>
          </cell>
        </row>
        <row r="223">
          <cell r="O223">
            <v>59919.81</v>
          </cell>
          <cell r="W223">
            <v>41477.97</v>
          </cell>
          <cell r="AK223">
            <v>11314.380000000001</v>
          </cell>
          <cell r="AL223">
            <v>0</v>
          </cell>
          <cell r="AM223">
            <v>8615.08</v>
          </cell>
        </row>
      </sheetData>
      <sheetData sheetId="2">
        <row r="6">
          <cell r="C6">
            <v>0</v>
          </cell>
          <cell r="K6">
            <v>2.210183621615109</v>
          </cell>
        </row>
        <row r="7">
          <cell r="C7">
            <v>0</v>
          </cell>
        </row>
        <row r="8">
          <cell r="J8">
            <v>232.74777792158309</v>
          </cell>
          <cell r="K8">
            <v>30.232296272499855</v>
          </cell>
        </row>
        <row r="9">
          <cell r="E9">
            <v>6.6552564268563232</v>
          </cell>
          <cell r="F9">
            <v>0.24045759666930092</v>
          </cell>
          <cell r="G9">
            <v>8.7002853350043249E-2</v>
          </cell>
          <cell r="M9">
            <v>1.0847720707024135E-2</v>
          </cell>
          <cell r="N9">
            <v>0.93399859011688779</v>
          </cell>
          <cell r="O9">
            <v>1.8503297300084039E-2</v>
          </cell>
        </row>
        <row r="10">
          <cell r="M10">
            <v>4.1446193401627231E-2</v>
          </cell>
          <cell r="O10">
            <v>7.0696071477071784E-2</v>
          </cell>
        </row>
        <row r="11">
          <cell r="C11">
            <v>66.420309681836571</v>
          </cell>
          <cell r="J11">
            <v>36.176328246653895</v>
          </cell>
        </row>
        <row r="12">
          <cell r="K12">
            <v>18.378386535486367</v>
          </cell>
        </row>
        <row r="13">
          <cell r="K13">
            <v>61.221230922976552</v>
          </cell>
        </row>
        <row r="14">
          <cell r="C14">
            <v>117.03442706162218</v>
          </cell>
        </row>
        <row r="15">
          <cell r="K15">
            <v>2.7685227919803519</v>
          </cell>
        </row>
        <row r="16">
          <cell r="K16">
            <v>18.017815293164016</v>
          </cell>
        </row>
        <row r="17">
          <cell r="K17">
            <v>10.372877015555288</v>
          </cell>
        </row>
        <row r="18">
          <cell r="E18">
            <v>52199.25</v>
          </cell>
        </row>
        <row r="19">
          <cell r="F19">
            <v>83.368063221697625</v>
          </cell>
          <cell r="K19">
            <v>0.88266573607070187</v>
          </cell>
          <cell r="O19">
            <v>6.4152020168644306</v>
          </cell>
        </row>
        <row r="20">
          <cell r="P20">
            <v>1833189.5566131664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A 3_7"/>
      <sheetName val="04REL"/>
      <sheetName val="data"/>
      <sheetName val="Unit_Rate"/>
      <sheetName val="160MVA_Addl"/>
      <sheetName val="220KV_FB"/>
      <sheetName val="315MVA_Addl"/>
      <sheetName val="Addl_401"/>
      <sheetName val="Addl_20"/>
      <sheetName val="Addl_63_(2)"/>
      <sheetName val="Data base Feb 09"/>
      <sheetName val="grid"/>
      <sheetName val="132kv DCDS"/>
      <sheetName val=""/>
      <sheetName val="Salient1"/>
      <sheetName val="Cat_Ser_load"/>
      <sheetName val="Sheet1"/>
      <sheetName val="Inputs"/>
      <sheetName val="R_Hrs_ Since Comm"/>
      <sheetName val="A_3_7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Data_base_Feb_09"/>
      <sheetName val="132kv_DCDS"/>
      <sheetName val="PACK_(B)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>
            <v>0</v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>
            <v>0</v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>
        <row r="38">
          <cell r="A38">
            <v>0</v>
          </cell>
        </row>
      </sheetData>
      <sheetData sheetId="39"/>
      <sheetData sheetId="40"/>
      <sheetData sheetId="41"/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ll"/>
      <sheetName val="RAJ"/>
      <sheetName val="DCL AUG 12"/>
      <sheetName val="General"/>
      <sheetName val="04REL"/>
      <sheetName val="7.11 p1"/>
      <sheetName val="Cash Flow"/>
      <sheetName val="Discom_Details"/>
      <sheetName val="Assumptions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A_3_7"/>
      <sheetName val="C_S_GENERATION"/>
      <sheetName val="Cash_Flow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>
        <row r="1">
          <cell r="D1">
            <v>0</v>
          </cell>
        </row>
      </sheetData>
      <sheetData sheetId="41">
        <row r="1">
          <cell r="D1">
            <v>0</v>
          </cell>
        </row>
      </sheetData>
      <sheetData sheetId="42">
        <row r="1">
          <cell r="D1">
            <v>0</v>
          </cell>
        </row>
      </sheetData>
      <sheetData sheetId="43"/>
      <sheetData sheetId="44"/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/>
      <sheetData sheetId="49"/>
      <sheetData sheetId="50">
        <row r="1">
          <cell r="D1">
            <v>0</v>
          </cell>
        </row>
      </sheetData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or Format"/>
      <sheetName val="Accounts Data"/>
    </sheetNames>
    <sheetDataSet>
      <sheetData sheetId="0"/>
      <sheetData sheetId="1">
        <row r="4">
          <cell r="C4">
            <v>467201</v>
          </cell>
          <cell r="X4">
            <v>0</v>
          </cell>
        </row>
        <row r="5">
          <cell r="X5">
            <v>0</v>
          </cell>
        </row>
        <row r="6">
          <cell r="X6">
            <v>0</v>
          </cell>
        </row>
        <row r="7">
          <cell r="X7">
            <v>0</v>
          </cell>
        </row>
        <row r="8">
          <cell r="X8">
            <v>0</v>
          </cell>
        </row>
        <row r="9">
          <cell r="X9">
            <v>0</v>
          </cell>
        </row>
        <row r="10">
          <cell r="X10">
            <v>0</v>
          </cell>
        </row>
        <row r="12">
          <cell r="X12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</sheetData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1.1"/>
      <sheetName val="F2.1 Final 23"/>
      <sheetName val="F2.1 BkESL"/>
      <sheetName val="F2.2 23"/>
      <sheetName val="F2.3"/>
      <sheetName val="F2.4 "/>
      <sheetName val="F2.5"/>
      <sheetName val="F2.6 "/>
      <sheetName val="F2.7 FY23"/>
      <sheetName val="F3.1 23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(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>
        <row r="21">
          <cell r="F21">
            <v>1.0201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2.1 Final 23"/>
      <sheetName val="F2.1 BkESL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679B-D086-3945-A5E7-04157722FD62}">
  <sheetPr>
    <tabColor theme="9"/>
    <pageSetUpPr fitToPage="1"/>
  </sheetPr>
  <dimension ref="A1:AA276"/>
  <sheetViews>
    <sheetView showGridLines="0" tabSelected="1" view="pageBreakPreview" zoomScale="40" zoomScaleNormal="70" zoomScaleSheetLayoutView="40" workbookViewId="0">
      <pane xSplit="2" ySplit="11" topLeftCell="C34" activePane="bottomRight" state="frozen"/>
      <selection pane="topRight" activeCell="C1" sqref="C1"/>
      <selection pane="bottomLeft" activeCell="A12" sqref="A12"/>
      <selection pane="bottomRight" activeCell="C62" sqref="C62"/>
    </sheetView>
  </sheetViews>
  <sheetFormatPr baseColWidth="10" defaultColWidth="9.33203125" defaultRowHeight="16" x14ac:dyDescent="0.2"/>
  <cols>
    <col min="1" max="1" width="8" style="6" customWidth="1"/>
    <col min="2" max="2" width="53.5" style="3" customWidth="1"/>
    <col min="3" max="3" width="17.1640625" style="3" customWidth="1"/>
    <col min="4" max="4" width="16.6640625" style="3" customWidth="1"/>
    <col min="5" max="5" width="20.6640625" style="3" customWidth="1"/>
    <col min="6" max="6" width="19.6640625" style="3" customWidth="1"/>
    <col min="7" max="7" width="18.1640625" style="3" customWidth="1"/>
    <col min="8" max="8" width="29.6640625" style="3" customWidth="1"/>
    <col min="9" max="9" width="25.5" style="3" customWidth="1"/>
    <col min="10" max="11" width="19.6640625" style="3" customWidth="1"/>
    <col min="12" max="12" width="21.33203125" style="3" customWidth="1"/>
    <col min="13" max="13" width="14.5" style="3" customWidth="1"/>
    <col min="14" max="14" width="20.1640625" style="3" customWidth="1"/>
    <col min="15" max="15" width="22.83203125" style="3" customWidth="1"/>
    <col min="16" max="16" width="28.1640625" style="3" customWidth="1"/>
    <col min="17" max="17" width="25.5" style="3" customWidth="1"/>
    <col min="18" max="18" width="19.6640625" style="3" customWidth="1"/>
    <col min="19" max="19" width="18.1640625" style="3" customWidth="1"/>
    <col min="20" max="20" width="19.5" style="3" customWidth="1"/>
    <col min="21" max="21" width="20.6640625" style="3" customWidth="1"/>
    <col min="22" max="22" width="25.5" style="3" customWidth="1"/>
    <col min="23" max="23" width="23.6640625" style="3" customWidth="1"/>
    <col min="24" max="24" width="26.1640625" style="3" customWidth="1"/>
    <col min="25" max="25" width="6.6640625" style="3" customWidth="1"/>
    <col min="26" max="26" width="9.33203125" style="3"/>
    <col min="27" max="27" width="14.33203125" style="3" bestFit="1" customWidth="1"/>
    <col min="28" max="16384" width="9.33203125" style="3"/>
  </cols>
  <sheetData>
    <row r="1" spans="1:24" ht="19" hidden="1" x14ac:dyDescent="0.2">
      <c r="A1" s="1"/>
      <c r="B1" s="2" t="s">
        <v>0</v>
      </c>
      <c r="C1" s="2"/>
      <c r="D1" s="2"/>
      <c r="E1" s="2"/>
      <c r="F1" s="2"/>
      <c r="N1" s="2"/>
    </row>
    <row r="2" spans="1:24" hidden="1" x14ac:dyDescent="0.2">
      <c r="A2" s="1"/>
      <c r="U2" s="4"/>
    </row>
    <row r="3" spans="1:24" hidden="1" x14ac:dyDescent="0.2">
      <c r="A3" s="1"/>
      <c r="B3" s="5" t="s">
        <v>1</v>
      </c>
      <c r="C3" s="5"/>
      <c r="D3" s="5"/>
      <c r="E3" s="5"/>
      <c r="F3" s="5"/>
      <c r="N3" s="5"/>
    </row>
    <row r="4" spans="1:24" hidden="1" x14ac:dyDescent="0.2">
      <c r="B4" s="3" t="s">
        <v>2</v>
      </c>
      <c r="C4" s="3" t="s">
        <v>3</v>
      </c>
    </row>
    <row r="5" spans="1:24" hidden="1" x14ac:dyDescent="0.2">
      <c r="B5" s="3" t="s">
        <v>4</v>
      </c>
      <c r="C5" s="3" t="s">
        <v>5</v>
      </c>
    </row>
    <row r="6" spans="1:24" hidden="1" x14ac:dyDescent="0.2">
      <c r="F6" s="5"/>
      <c r="I6" s="7"/>
      <c r="J6" s="7"/>
      <c r="K6" s="8"/>
      <c r="N6" s="7"/>
      <c r="O6" s="7"/>
      <c r="P6" s="8"/>
      <c r="Q6" s="8"/>
      <c r="R6" s="7"/>
      <c r="S6" s="7"/>
      <c r="X6" s="9"/>
    </row>
    <row r="7" spans="1:24" x14ac:dyDescent="0.2">
      <c r="A7" s="3"/>
      <c r="B7" s="10" t="s">
        <v>6</v>
      </c>
      <c r="N7" s="3">
        <v>100</v>
      </c>
    </row>
    <row r="8" spans="1:24" s="12" customFormat="1" ht="85.5" customHeight="1" x14ac:dyDescent="0.2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  <c r="N8" s="11" t="s">
        <v>20</v>
      </c>
      <c r="O8" s="11" t="s">
        <v>21</v>
      </c>
      <c r="P8" s="11" t="s">
        <v>22</v>
      </c>
      <c r="Q8" s="11" t="s">
        <v>23</v>
      </c>
      <c r="R8" s="11" t="s">
        <v>24</v>
      </c>
      <c r="S8" s="11" t="s">
        <v>25</v>
      </c>
      <c r="T8" s="11" t="s">
        <v>26</v>
      </c>
      <c r="U8" s="11" t="s">
        <v>27</v>
      </c>
      <c r="V8" s="11" t="s">
        <v>28</v>
      </c>
      <c r="W8" s="11" t="s">
        <v>29</v>
      </c>
      <c r="X8" s="11" t="s">
        <v>30</v>
      </c>
    </row>
    <row r="9" spans="1:24" s="17" customFormat="1" x14ac:dyDescent="0.2">
      <c r="A9" s="13"/>
      <c r="B9" s="14"/>
      <c r="C9" s="14" t="s">
        <v>31</v>
      </c>
      <c r="D9" s="14" t="s">
        <v>31</v>
      </c>
      <c r="E9" s="14" t="s">
        <v>32</v>
      </c>
      <c r="F9" s="14" t="s">
        <v>33</v>
      </c>
      <c r="G9" s="14" t="s">
        <v>34</v>
      </c>
      <c r="H9" s="14" t="s">
        <v>35</v>
      </c>
      <c r="I9" s="14" t="s">
        <v>35</v>
      </c>
      <c r="J9" s="14" t="s">
        <v>35</v>
      </c>
      <c r="K9" s="14" t="s">
        <v>35</v>
      </c>
      <c r="L9" s="14" t="s">
        <v>36</v>
      </c>
      <c r="M9" s="14" t="s">
        <v>37</v>
      </c>
      <c r="N9" s="14" t="s">
        <v>35</v>
      </c>
      <c r="O9" s="14" t="s">
        <v>35</v>
      </c>
      <c r="P9" s="14" t="s">
        <v>35</v>
      </c>
      <c r="Q9" s="14" t="s">
        <v>35</v>
      </c>
      <c r="R9" s="14" t="s">
        <v>35</v>
      </c>
      <c r="S9" s="14" t="s">
        <v>38</v>
      </c>
      <c r="T9" s="15" t="s">
        <v>35</v>
      </c>
      <c r="U9" s="15" t="s">
        <v>35</v>
      </c>
      <c r="V9" s="16"/>
      <c r="W9" s="14" t="s">
        <v>39</v>
      </c>
      <c r="X9" s="14"/>
    </row>
    <row r="10" spans="1:24" s="22" customFormat="1" x14ac:dyDescent="0.2">
      <c r="A10" s="18">
        <v>1</v>
      </c>
      <c r="B10" s="19">
        <v>2</v>
      </c>
      <c r="C10" s="19">
        <v>3</v>
      </c>
      <c r="D10" s="19">
        <v>4</v>
      </c>
      <c r="E10" s="19">
        <v>5</v>
      </c>
      <c r="F10" s="20">
        <v>6</v>
      </c>
      <c r="G10" s="19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19">
        <v>13</v>
      </c>
      <c r="N10" s="19">
        <v>14</v>
      </c>
      <c r="O10" s="19">
        <v>15</v>
      </c>
      <c r="P10" s="19">
        <v>16</v>
      </c>
      <c r="Q10" s="19">
        <v>17</v>
      </c>
      <c r="R10" s="19">
        <v>18</v>
      </c>
      <c r="S10" s="19">
        <v>19</v>
      </c>
      <c r="T10" s="19">
        <v>20</v>
      </c>
      <c r="U10" s="19">
        <v>21</v>
      </c>
      <c r="V10" s="21">
        <v>22</v>
      </c>
      <c r="W10" s="19">
        <v>23</v>
      </c>
      <c r="X10" s="19">
        <v>24</v>
      </c>
    </row>
    <row r="11" spans="1:24" s="28" customFormat="1" ht="34" x14ac:dyDescent="0.2">
      <c r="A11" s="23" t="s">
        <v>40</v>
      </c>
      <c r="B11" s="24" t="s">
        <v>41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  <c r="W11" s="27"/>
      <c r="X11" s="27"/>
    </row>
    <row r="12" spans="1:24" s="28" customFormat="1" ht="17" x14ac:dyDescent="0.2">
      <c r="A12" s="29">
        <v>1</v>
      </c>
      <c r="B12" s="30" t="s">
        <v>42</v>
      </c>
      <c r="C12" s="31">
        <f>C13+C22</f>
        <v>3638833</v>
      </c>
      <c r="D12" s="31">
        <f t="shared" ref="D12:D73" si="0">C12</f>
        <v>3638833</v>
      </c>
      <c r="E12" s="31">
        <f>E13+E22</f>
        <v>4096697.45</v>
      </c>
      <c r="F12" s="32">
        <f>F13+F22</f>
        <v>4177.3237339999996</v>
      </c>
      <c r="G12" s="33">
        <f t="shared" ref="G12:G20" si="1">F12/$F$85</f>
        <v>0.1724969184202261</v>
      </c>
      <c r="H12" s="32">
        <f>H13+H22</f>
        <v>349.30172434911918</v>
      </c>
      <c r="I12" s="32">
        <f>I13+I22</f>
        <v>2488.9679390153483</v>
      </c>
      <c r="J12" s="32">
        <f>J13+J22</f>
        <v>89.927601645437605</v>
      </c>
      <c r="K12" s="32">
        <f>K13+K22</f>
        <v>32.537786480663087</v>
      </c>
      <c r="L12" s="34">
        <f>SUM(H12:K12)</f>
        <v>2960.7350514905684</v>
      </c>
      <c r="M12" s="32">
        <f t="shared" ref="M12:M20" si="2">L12/F12*10</f>
        <v>7.0876361039308637</v>
      </c>
      <c r="N12" s="32">
        <f>N13+N22</f>
        <v>13.457995722455717</v>
      </c>
      <c r="O12" s="32">
        <f>O13+O22</f>
        <v>44.298131948731196</v>
      </c>
      <c r="P12" s="32">
        <f>P13+P22</f>
        <v>7.3300000124925626</v>
      </c>
      <c r="Q12" s="32">
        <f>Q13+Q22</f>
        <v>0.95211535007549974</v>
      </c>
      <c r="R12" s="32">
        <f>R13+R22</f>
        <v>6.9199608237683714</v>
      </c>
      <c r="S12" s="34">
        <f t="shared" ref="S12:S20" si="3">SUM(N12:R12)</f>
        <v>72.958203857523358</v>
      </c>
      <c r="T12" s="32">
        <f>T13+T22</f>
        <v>4.0568878671936508</v>
      </c>
      <c r="U12" s="31">
        <f>U13+U22</f>
        <v>0</v>
      </c>
      <c r="V12" s="35">
        <f>H12+I12+J12+K12+N12+O12+P12+Q12+R12+T12</f>
        <v>3037.7501432152853</v>
      </c>
      <c r="W12" s="36">
        <f t="shared" ref="W12:W20" si="4">V12/F12*10</f>
        <v>7.2720007752582907</v>
      </c>
      <c r="X12" s="36"/>
    </row>
    <row r="13" spans="1:24" s="28" customFormat="1" ht="17" x14ac:dyDescent="0.2">
      <c r="A13" s="37"/>
      <c r="B13" s="38" t="s">
        <v>43</v>
      </c>
      <c r="C13" s="39">
        <f>SUM(C14:C20)</f>
        <v>3638505</v>
      </c>
      <c r="D13" s="31">
        <f t="shared" si="0"/>
        <v>3638505</v>
      </c>
      <c r="E13" s="39">
        <f>SUM(E14:E20)</f>
        <v>4069023.6700000004</v>
      </c>
      <c r="F13" s="34">
        <f>SUM(F14:F20)</f>
        <v>4149.1822269999993</v>
      </c>
      <c r="G13" s="33">
        <f t="shared" si="1"/>
        <v>0.17133485305342414</v>
      </c>
      <c r="H13" s="34">
        <f>SUM(H14:H20)</f>
        <v>347.87597325742132</v>
      </c>
      <c r="I13" s="34">
        <f>SUM(I14:I20)</f>
        <v>2468.2226676381724</v>
      </c>
      <c r="J13" s="34">
        <f>SUM(J14:J20)</f>
        <v>89.346046075711627</v>
      </c>
      <c r="K13" s="34">
        <f>SUM(K14:K20)</f>
        <v>32.269191931737701</v>
      </c>
      <c r="L13" s="34">
        <f t="shared" ref="L13:L20" si="5">SUM(H13:K13)</f>
        <v>2937.7138789030428</v>
      </c>
      <c r="M13" s="32">
        <f t="shared" si="2"/>
        <v>7.0802238084084115</v>
      </c>
      <c r="N13" s="34">
        <f>SUM(N14:N20)</f>
        <v>1.2091529192549784</v>
      </c>
      <c r="O13" s="34">
        <f>SUM(O14:O20)</f>
        <v>-49.295477721107318</v>
      </c>
      <c r="P13" s="34">
        <f>SUM(P14:P20)</f>
        <v>2.6554042022176425</v>
      </c>
      <c r="Q13" s="34">
        <f>SUM(Q14:Q20)</f>
        <v>0.93015810607281235</v>
      </c>
      <c r="R13" s="34">
        <f>SUM(R14:R20)</f>
        <v>6.9197581415100125</v>
      </c>
      <c r="S13" s="34">
        <f t="shared" si="3"/>
        <v>-37.581004352051878</v>
      </c>
      <c r="T13" s="34">
        <f>SUM(T14:T20)</f>
        <v>3.0378345697266793</v>
      </c>
      <c r="U13" s="39">
        <f>SUM(U14:U20)</f>
        <v>0</v>
      </c>
      <c r="V13" s="35">
        <f t="shared" ref="V13:V79" si="6">H13+I13+J13+K13+N13+O13+P13+Q13+R13+T13</f>
        <v>2903.1707091207172</v>
      </c>
      <c r="W13" s="36">
        <f t="shared" si="4"/>
        <v>6.9969708494095446</v>
      </c>
      <c r="X13" s="40"/>
    </row>
    <row r="14" spans="1:24" s="28" customFormat="1" ht="17" x14ac:dyDescent="0.2">
      <c r="A14" s="41"/>
      <c r="B14" s="42" t="s">
        <v>44</v>
      </c>
      <c r="C14" s="43">
        <f>'[1]For Format '!D11</f>
        <v>469302</v>
      </c>
      <c r="D14" s="44">
        <f t="shared" si="0"/>
        <v>469302</v>
      </c>
      <c r="E14" s="43">
        <f>'[1]For Format '!I11</f>
        <v>112486.82999999999</v>
      </c>
      <c r="F14" s="35">
        <f>'[1]For Format '!N11</f>
        <v>350.019316</v>
      </c>
      <c r="G14" s="45">
        <f t="shared" si="1"/>
        <v>1.4453572967336447E-2</v>
      </c>
      <c r="H14" s="46">
        <f>('[1]For Format '!W11)/100</f>
        <v>26.03221675490207</v>
      </c>
      <c r="I14" s="46">
        <f>('[1]For Format '!O11)/100</f>
        <v>170.04691560611718</v>
      </c>
      <c r="J14" s="46">
        <f>('[1]For Format '!X11)/100</f>
        <v>7.3467997333244561</v>
      </c>
      <c r="K14" s="46">
        <f>('[1]For Format '!Y11)/100</f>
        <v>2.7963799353124932</v>
      </c>
      <c r="L14" s="34">
        <f t="shared" si="5"/>
        <v>206.22231202965619</v>
      </c>
      <c r="M14" s="47">
        <f t="shared" si="2"/>
        <v>5.8917409012266111</v>
      </c>
      <c r="N14" s="46">
        <f>('[1]For Format '!AM11)/100</f>
        <v>0</v>
      </c>
      <c r="O14" s="46">
        <f>('[1]For Format '!BL11)/100</f>
        <v>-494.24418179533461</v>
      </c>
      <c r="P14" s="46">
        <f>('[1]For Format '!AK11)/100</f>
        <v>0</v>
      </c>
      <c r="Q14" s="46">
        <f>('[1]For Format '!AL11)/100</f>
        <v>2.3381318752693458E-4</v>
      </c>
      <c r="R14" s="46">
        <f>('[1]For Format '!AH11)/100</f>
        <v>0.53777515715207758</v>
      </c>
      <c r="S14" s="35">
        <f t="shared" si="3"/>
        <v>-493.70617282499501</v>
      </c>
      <c r="T14" s="46">
        <f>('[1]For Format '!BM11)/100</f>
        <v>0.17902229264113198</v>
      </c>
      <c r="U14" s="43">
        <f>'[2]For Format'!X4</f>
        <v>0</v>
      </c>
      <c r="V14" s="35">
        <f t="shared" si="6"/>
        <v>-287.30483850269763</v>
      </c>
      <c r="W14" s="48">
        <f t="shared" si="4"/>
        <v>-8.2082566695461363</v>
      </c>
      <c r="X14" s="48"/>
    </row>
    <row r="15" spans="1:24" s="28" customFormat="1" ht="17" x14ac:dyDescent="0.2">
      <c r="A15" s="41"/>
      <c r="B15" s="42" t="s">
        <v>45</v>
      </c>
      <c r="C15" s="43">
        <f>'[1]For Format '!D14</f>
        <v>1510145</v>
      </c>
      <c r="D15" s="44">
        <f t="shared" si="0"/>
        <v>1510145</v>
      </c>
      <c r="E15" s="43">
        <f>'[1]For Format '!I14</f>
        <v>1581293.56</v>
      </c>
      <c r="F15" s="35">
        <f>'[1]For Format '!N14</f>
        <v>696.74314700000002</v>
      </c>
      <c r="G15" s="45">
        <f t="shared" si="1"/>
        <v>2.8771063350846969E-2</v>
      </c>
      <c r="H15" s="46">
        <f>('[1]For Format '!W14)/100</f>
        <v>97.888576208471946</v>
      </c>
      <c r="I15" s="46">
        <f>('[1]For Format '!O14)/100</f>
        <v>319.23898552192088</v>
      </c>
      <c r="J15" s="46">
        <f>('[1]For Format '!X14)/100</f>
        <v>9.8096957429236831</v>
      </c>
      <c r="K15" s="46">
        <f>('[1]For Format '!Y14)/100</f>
        <v>4.5499293396980764</v>
      </c>
      <c r="L15" s="34">
        <f t="shared" si="5"/>
        <v>431.48718681301455</v>
      </c>
      <c r="M15" s="47">
        <f t="shared" si="2"/>
        <v>6.1929161222595352</v>
      </c>
      <c r="N15" s="46">
        <f>('[1]For Format '!AM14)/100</f>
        <v>1.2090858354559626</v>
      </c>
      <c r="O15" s="46">
        <f>('[1]For Format '!BL14)/100</f>
        <v>121.70594304255917</v>
      </c>
      <c r="P15" s="46">
        <f>('[1]For Format '!AK14)/100</f>
        <v>0.21588082505779851</v>
      </c>
      <c r="Q15" s="46">
        <f>('[1]For Format '!AL14)/100</f>
        <v>3.9824890549530527E-2</v>
      </c>
      <c r="R15" s="46">
        <f>('[1]For Format '!AH14)/100</f>
        <v>2.3854806665850217</v>
      </c>
      <c r="S15" s="35">
        <f t="shared" si="3"/>
        <v>125.55621526020748</v>
      </c>
      <c r="T15" s="46">
        <f>('[1]For Format '!BM14)/100</f>
        <v>0.79943795694467512</v>
      </c>
      <c r="U15" s="43">
        <f>'[2]For Format'!X5</f>
        <v>0</v>
      </c>
      <c r="V15" s="35">
        <f t="shared" si="6"/>
        <v>557.8428400301666</v>
      </c>
      <c r="W15" s="48">
        <f t="shared" si="4"/>
        <v>8.0064345438070958</v>
      </c>
      <c r="X15" s="48"/>
    </row>
    <row r="16" spans="1:24" s="28" customFormat="1" ht="17" x14ac:dyDescent="0.2">
      <c r="A16" s="41"/>
      <c r="B16" s="42" t="s">
        <v>46</v>
      </c>
      <c r="C16" s="43">
        <f>'[1]For Format '!D18</f>
        <v>713072</v>
      </c>
      <c r="D16" s="44">
        <f t="shared" si="0"/>
        <v>713072</v>
      </c>
      <c r="E16" s="43">
        <f>'[1]For Format '!I18</f>
        <v>759575.39999999991</v>
      </c>
      <c r="F16" s="35">
        <f>'[1]For Format '!N18</f>
        <v>116.809949</v>
      </c>
      <c r="G16" s="45">
        <f t="shared" si="1"/>
        <v>4.8235084294100759E-3</v>
      </c>
      <c r="H16" s="46">
        <f>('[1]For Format '!W18)/100</f>
        <v>49.324703764051243</v>
      </c>
      <c r="I16" s="46">
        <f>('[1]For Format '!O18)/100</f>
        <v>55.626041875085861</v>
      </c>
      <c r="J16" s="46">
        <f>('[1]For Format '!X18)/100</f>
        <v>8.7010429440978516</v>
      </c>
      <c r="K16" s="46">
        <f>('[1]For Format '!Y18)/100</f>
        <v>5.388365619782709</v>
      </c>
      <c r="L16" s="34">
        <f t="shared" si="5"/>
        <v>119.04015420301765</v>
      </c>
      <c r="M16" s="47">
        <f t="shared" si="2"/>
        <v>10.190925963251438</v>
      </c>
      <c r="N16" s="46">
        <f>('[1]For Format '!AM18)/100</f>
        <v>6.7083799015742995E-5</v>
      </c>
      <c r="O16" s="46">
        <f>('[1]For Format '!BL18)/100</f>
        <v>402.53464996657107</v>
      </c>
      <c r="P16" s="46">
        <f>('[1]For Format '!AK18)/100</f>
        <v>1.562458212780898E-3</v>
      </c>
      <c r="Q16" s="46">
        <f>('[1]For Format '!AL18)/100</f>
        <v>3.0857761544101523E-3</v>
      </c>
      <c r="R16" s="46">
        <f>('[1]For Format '!AH18)/100</f>
        <v>1.2878092290929986</v>
      </c>
      <c r="S16" s="35">
        <f t="shared" si="3"/>
        <v>403.8271745138303</v>
      </c>
      <c r="T16" s="46">
        <f>('[1]For Format '!BM18)/100</f>
        <v>0.35218052808575911</v>
      </c>
      <c r="U16" s="43">
        <f>'[2]For Format'!X6</f>
        <v>0</v>
      </c>
      <c r="V16" s="35">
        <f t="shared" si="6"/>
        <v>523.21950924493376</v>
      </c>
      <c r="W16" s="48">
        <f t="shared" si="4"/>
        <v>44.792375454674136</v>
      </c>
      <c r="X16" s="48"/>
    </row>
    <row r="17" spans="1:24" s="28" customFormat="1" ht="17" x14ac:dyDescent="0.2">
      <c r="A17" s="41"/>
      <c r="B17" s="42" t="s">
        <v>47</v>
      </c>
      <c r="C17" s="43">
        <f>'[1]For Format '!D21</f>
        <v>670769</v>
      </c>
      <c r="D17" s="44">
        <f t="shared" si="0"/>
        <v>670769</v>
      </c>
      <c r="E17" s="43">
        <f>'[1]For Format '!I21</f>
        <v>868115.70000000019</v>
      </c>
      <c r="F17" s="35">
        <f>'[1]For Format '!N21</f>
        <v>763.23421900000005</v>
      </c>
      <c r="G17" s="45">
        <f t="shared" si="1"/>
        <v>3.1516721995664222E-2</v>
      </c>
      <c r="H17" s="46">
        <f>('[1]For Format '!W21)/100</f>
        <v>88.696258526466295</v>
      </c>
      <c r="I17" s="46">
        <f>('[1]For Format '!O21)/100</f>
        <v>416.02460841444122</v>
      </c>
      <c r="J17" s="46">
        <f>('[1]For Format '!X21)/100</f>
        <v>21.309069325511842</v>
      </c>
      <c r="K17" s="46">
        <f>('[1]For Format '!Y21)/100</f>
        <v>9.7606812239529877</v>
      </c>
      <c r="L17" s="34">
        <f t="shared" si="5"/>
        <v>535.79061749037237</v>
      </c>
      <c r="M17" s="47">
        <f t="shared" si="2"/>
        <v>7.0200025647745798</v>
      </c>
      <c r="N17" s="46">
        <f>('[1]For Format '!AM21)/100</f>
        <v>0</v>
      </c>
      <c r="O17" s="46">
        <f>('[1]For Format '!BL21)/100</f>
        <v>-1077.7428225183053</v>
      </c>
      <c r="P17" s="46">
        <f>('[1]For Format '!AK21)/100</f>
        <v>1.2270320677146443E-2</v>
      </c>
      <c r="Q17" s="46">
        <f>('[1]For Format '!AL21)/100</f>
        <v>1.2218549270122274E-2</v>
      </c>
      <c r="R17" s="46">
        <f>('[1]For Format '!AH21)/100</f>
        <v>1.0317856958187879</v>
      </c>
      <c r="S17" s="35">
        <f t="shared" si="3"/>
        <v>-1076.6865479525393</v>
      </c>
      <c r="T17" s="46">
        <f>('[1]For Format '!BM21)/100</f>
        <v>0.54087504220889637</v>
      </c>
      <c r="U17" s="43">
        <f>'[2]For Format'!X7</f>
        <v>0</v>
      </c>
      <c r="V17" s="35">
        <f t="shared" si="6"/>
        <v>-540.35505541995792</v>
      </c>
      <c r="W17" s="48">
        <f t="shared" si="4"/>
        <v>-7.0798064600397312</v>
      </c>
      <c r="X17" s="48"/>
    </row>
    <row r="18" spans="1:24" s="28" customFormat="1" ht="17" x14ac:dyDescent="0.2">
      <c r="A18" s="41"/>
      <c r="B18" s="42" t="s">
        <v>48</v>
      </c>
      <c r="C18" s="43">
        <f>'[1]For Format '!D24</f>
        <v>201718</v>
      </c>
      <c r="D18" s="44">
        <f t="shared" si="0"/>
        <v>201718</v>
      </c>
      <c r="E18" s="43">
        <f>'[1]For Format '!I24</f>
        <v>439381.01999999996</v>
      </c>
      <c r="F18" s="35">
        <f>'[1]For Format '!N24</f>
        <v>919.53471100000002</v>
      </c>
      <c r="G18" s="45">
        <f t="shared" si="1"/>
        <v>3.797093884223559E-2</v>
      </c>
      <c r="H18" s="46">
        <f>('[1]For Format '!W24)/100</f>
        <v>51.830258210674877</v>
      </c>
      <c r="I18" s="46">
        <f>('[1]For Format '!O24)/100</f>
        <v>573.82079709564368</v>
      </c>
      <c r="J18" s="46">
        <f>('[1]For Format '!X24)/100</f>
        <v>19.827092929422669</v>
      </c>
      <c r="K18" s="46">
        <f>('[1]For Format '!Y24)/100</f>
        <v>5.6730931014268204</v>
      </c>
      <c r="L18" s="34">
        <f t="shared" si="5"/>
        <v>651.15124133716802</v>
      </c>
      <c r="M18" s="47">
        <f t="shared" si="2"/>
        <v>7.081312250073049</v>
      </c>
      <c r="N18" s="46">
        <f>('[1]For Format '!AM24)/100</f>
        <v>0</v>
      </c>
      <c r="O18" s="46">
        <f>('[1]For Format '!BL24)/100</f>
        <v>-832.73956684096436</v>
      </c>
      <c r="P18" s="46">
        <f>('[1]For Format '!AK24)/100</f>
        <v>2.157548198963365E-2</v>
      </c>
      <c r="Q18" s="46">
        <f>('[1]For Format '!AL24)/100</f>
        <v>4.6779771250905836E-2</v>
      </c>
      <c r="R18" s="46">
        <f>('[1]For Format '!AH24)/100</f>
        <v>0.73523415036014483</v>
      </c>
      <c r="S18" s="35">
        <f t="shared" si="3"/>
        <v>-831.93597743736359</v>
      </c>
      <c r="T18" s="46">
        <f>('[1]For Format '!BM24)/100</f>
        <v>0.36818053934986411</v>
      </c>
      <c r="U18" s="43">
        <f>'[2]For Format'!X8</f>
        <v>0</v>
      </c>
      <c r="V18" s="35">
        <f t="shared" si="6"/>
        <v>-180.41655556084581</v>
      </c>
      <c r="W18" s="48">
        <f t="shared" si="4"/>
        <v>-1.9620418174822527</v>
      </c>
      <c r="X18" s="48"/>
    </row>
    <row r="19" spans="1:24" s="28" customFormat="1" ht="17" x14ac:dyDescent="0.2">
      <c r="A19" s="41"/>
      <c r="B19" s="42" t="s">
        <v>49</v>
      </c>
      <c r="C19" s="43">
        <f>'[1]For Format '!D27</f>
        <v>52188</v>
      </c>
      <c r="D19" s="44">
        <f t="shared" si="0"/>
        <v>52188</v>
      </c>
      <c r="E19" s="43">
        <f>'[1]For Format '!I27</f>
        <v>187733.93000000002</v>
      </c>
      <c r="F19" s="35">
        <f>'[1]For Format '!N27</f>
        <v>569.16716899999994</v>
      </c>
      <c r="G19" s="45">
        <f t="shared" si="1"/>
        <v>2.3502986354483973E-2</v>
      </c>
      <c r="H19" s="46">
        <f>('[1]For Format '!W27)/100</f>
        <v>20.175625340297977</v>
      </c>
      <c r="I19" s="46">
        <f>('[1]For Format '!O27)/100</f>
        <v>387.32118879056122</v>
      </c>
      <c r="J19" s="46">
        <f>('[1]For Format '!X27)/100</f>
        <v>10.756062365094643</v>
      </c>
      <c r="K19" s="46">
        <f>('[1]For Format '!Y27)/100</f>
        <v>2.3928080558796303</v>
      </c>
      <c r="L19" s="34">
        <f t="shared" si="5"/>
        <v>420.64568455183348</v>
      </c>
      <c r="M19" s="47">
        <f t="shared" si="2"/>
        <v>7.3905472322110253</v>
      </c>
      <c r="N19" s="46">
        <f>('[1]For Format '!AM27)/100</f>
        <v>0</v>
      </c>
      <c r="O19" s="46">
        <f>('[1]For Format '!BL27)/100</f>
        <v>21.036377665312713</v>
      </c>
      <c r="P19" s="46">
        <f>('[1]For Format '!AK27)/100</f>
        <v>8.1129405949159641E-2</v>
      </c>
      <c r="Q19" s="46">
        <f>('[1]For Format '!AL27)/100</f>
        <v>0.10141276991915776</v>
      </c>
      <c r="R19" s="46">
        <f>('[1]For Format '!AH27)/100</f>
        <v>0.34438042374391281</v>
      </c>
      <c r="S19" s="35">
        <f t="shared" si="3"/>
        <v>21.563300264924944</v>
      </c>
      <c r="T19" s="46">
        <f>('[1]For Format '!BM27)/100</f>
        <v>0.18541097775280302</v>
      </c>
      <c r="U19" s="43">
        <f>'[2]For Format'!X9</f>
        <v>0</v>
      </c>
      <c r="V19" s="35">
        <f t="shared" si="6"/>
        <v>442.39439579451124</v>
      </c>
      <c r="W19" s="48">
        <f t="shared" si="4"/>
        <v>7.7726618801955407</v>
      </c>
      <c r="X19" s="48"/>
    </row>
    <row r="20" spans="1:24" s="28" customFormat="1" ht="17" x14ac:dyDescent="0.2">
      <c r="A20" s="41"/>
      <c r="B20" s="42" t="s">
        <v>50</v>
      </c>
      <c r="C20" s="43">
        <f>'[1]For Format '!D30</f>
        <v>21311</v>
      </c>
      <c r="D20" s="44">
        <f t="shared" si="0"/>
        <v>21311</v>
      </c>
      <c r="E20" s="43">
        <f>'[1]For Format '!I30</f>
        <v>120437.23000000001</v>
      </c>
      <c r="F20" s="35">
        <f>'[1]For Format '!N30</f>
        <v>733.67371600000001</v>
      </c>
      <c r="G20" s="45">
        <f t="shared" si="1"/>
        <v>3.0296061113446886E-2</v>
      </c>
      <c r="H20" s="46">
        <f>('[1]For Format '!W30)/100</f>
        <v>13.928334452556962</v>
      </c>
      <c r="I20" s="46">
        <f>('[1]For Format '!O30)/100</f>
        <v>546.14413033440246</v>
      </c>
      <c r="J20" s="46">
        <f>('[1]For Format '!X30)/100</f>
        <v>11.596283035336491</v>
      </c>
      <c r="K20" s="46">
        <f>('[1]For Format '!Y30)/100</f>
        <v>1.7079346556849833</v>
      </c>
      <c r="L20" s="34">
        <f t="shared" si="5"/>
        <v>573.37668247798092</v>
      </c>
      <c r="M20" s="47">
        <f t="shared" si="2"/>
        <v>7.8151454791653041</v>
      </c>
      <c r="N20" s="46">
        <f>('[1]For Format '!AM30)/100</f>
        <v>0</v>
      </c>
      <c r="O20" s="46">
        <f>('[1]For Format '!BL30)/100</f>
        <v>1810.1541227590537</v>
      </c>
      <c r="P20" s="46">
        <f>('[1]For Format '!AK30)/100</f>
        <v>2.3229857103311233</v>
      </c>
      <c r="Q20" s="46">
        <f>('[1]For Format '!AL30)/100</f>
        <v>0.72660253574115885</v>
      </c>
      <c r="R20" s="46">
        <f>('[1]For Format '!AH30)/100</f>
        <v>0.59729281875706985</v>
      </c>
      <c r="S20" s="35">
        <f t="shared" si="3"/>
        <v>1813.8010038238831</v>
      </c>
      <c r="T20" s="46">
        <f>('[1]For Format '!BM30)/100</f>
        <v>0.61272723274354945</v>
      </c>
      <c r="U20" s="43">
        <f>'[2]For Format'!X10</f>
        <v>0</v>
      </c>
      <c r="V20" s="35">
        <f t="shared" si="6"/>
        <v>2387.7904135346075</v>
      </c>
      <c r="W20" s="48">
        <f t="shared" si="4"/>
        <v>32.545672026427177</v>
      </c>
      <c r="X20" s="48"/>
    </row>
    <row r="21" spans="1:24" s="28" customFormat="1" ht="17" x14ac:dyDescent="0.2">
      <c r="A21" s="37"/>
      <c r="B21" s="38" t="s">
        <v>51</v>
      </c>
      <c r="C21" s="43"/>
      <c r="D21" s="31"/>
      <c r="E21" s="43"/>
      <c r="F21" s="35"/>
      <c r="G21" s="33"/>
      <c r="H21" s="35"/>
      <c r="I21" s="35"/>
      <c r="J21" s="35"/>
      <c r="K21" s="35"/>
      <c r="L21" s="35"/>
      <c r="M21" s="32"/>
      <c r="N21" s="35"/>
      <c r="O21" s="35"/>
      <c r="P21" s="35"/>
      <c r="Q21" s="35"/>
      <c r="R21" s="35"/>
      <c r="S21" s="34"/>
      <c r="T21" s="35"/>
      <c r="U21" s="43"/>
      <c r="V21" s="35">
        <f t="shared" si="6"/>
        <v>0</v>
      </c>
      <c r="W21" s="36"/>
      <c r="X21" s="49"/>
    </row>
    <row r="22" spans="1:24" s="28" customFormat="1" ht="17" x14ac:dyDescent="0.2">
      <c r="A22" s="41"/>
      <c r="B22" s="42" t="s">
        <v>52</v>
      </c>
      <c r="C22" s="43">
        <f>'[1]For Format '!D36</f>
        <v>328</v>
      </c>
      <c r="D22" s="44">
        <f t="shared" si="0"/>
        <v>328</v>
      </c>
      <c r="E22" s="43">
        <f>'[1]For Format '!I36</f>
        <v>27673.78</v>
      </c>
      <c r="F22" s="35">
        <f>'[1]For Format '!N36</f>
        <v>28.141507000000001</v>
      </c>
      <c r="G22" s="33">
        <f>F22/$F$85</f>
        <v>1.162065366801955E-3</v>
      </c>
      <c r="H22" s="46">
        <f>('[1]For Format '!W36)/100</f>
        <v>1.4257510916978382</v>
      </c>
      <c r="I22" s="46">
        <f>('[1]For Format '!O36)/100</f>
        <v>20.745271377175982</v>
      </c>
      <c r="J22" s="46">
        <f>('[1]For Format '!X36)/100</f>
        <v>0.58155556972598432</v>
      </c>
      <c r="K22" s="46">
        <f>('[1]For Format '!Y36)/100</f>
        <v>0.26859454892538526</v>
      </c>
      <c r="L22" s="35">
        <f>SUM(H22:K22)</f>
        <v>23.021172587525189</v>
      </c>
      <c r="M22" s="32">
        <f>L22/F22*10</f>
        <v>8.1805045435289543</v>
      </c>
      <c r="N22" s="46">
        <f>('[1]For Format '!AM36)/100</f>
        <v>12.248842803200738</v>
      </c>
      <c r="O22" s="46">
        <f>('[1]For Format '!BL36)/100</f>
        <v>93.593609669838514</v>
      </c>
      <c r="P22" s="46">
        <f>('[1]For Format '!AK36)/100</f>
        <v>4.6745958102749201</v>
      </c>
      <c r="Q22" s="46">
        <f>('[1]For Format '!AL36)/100</f>
        <v>2.1957244002687344E-2</v>
      </c>
      <c r="R22" s="46">
        <f>('[1]For Format '!AH36)/100</f>
        <v>2.0268225835914504E-4</v>
      </c>
      <c r="S22" s="35">
        <f>SUM(N22:R22)</f>
        <v>110.53920820957524</v>
      </c>
      <c r="T22" s="46">
        <f>('[1]For Format '!BM36)/100</f>
        <v>1.0190532974669715</v>
      </c>
      <c r="U22" s="43">
        <f>'[2]For Format'!X12</f>
        <v>0</v>
      </c>
      <c r="V22" s="35">
        <f t="shared" si="6"/>
        <v>134.5794340945674</v>
      </c>
      <c r="W22" s="48">
        <f>V22/F22*10</f>
        <v>47.822397746704681</v>
      </c>
      <c r="X22" s="50"/>
    </row>
    <row r="23" spans="1:24" s="28" customFormat="1" x14ac:dyDescent="0.2">
      <c r="A23" s="41"/>
      <c r="B23" s="42"/>
      <c r="C23" s="43"/>
      <c r="D23" s="44"/>
      <c r="E23" s="43"/>
      <c r="F23" s="35"/>
      <c r="G23" s="33"/>
      <c r="H23" s="35"/>
      <c r="I23" s="35"/>
      <c r="J23" s="35"/>
      <c r="K23" s="35"/>
      <c r="L23" s="35"/>
      <c r="M23" s="47"/>
      <c r="N23" s="35"/>
      <c r="O23" s="35"/>
      <c r="P23" s="35"/>
      <c r="Q23" s="35"/>
      <c r="R23" s="35"/>
      <c r="S23" s="35"/>
      <c r="T23" s="35"/>
      <c r="U23" s="43"/>
      <c r="V23" s="35">
        <f t="shared" si="6"/>
        <v>0</v>
      </c>
      <c r="W23" s="48"/>
      <c r="X23" s="50"/>
    </row>
    <row r="24" spans="1:24" s="52" customFormat="1" ht="17" x14ac:dyDescent="0.2">
      <c r="A24" s="29">
        <v>2</v>
      </c>
      <c r="B24" s="51" t="s">
        <v>53</v>
      </c>
      <c r="C24" s="39">
        <f>SUM(C25,C37)</f>
        <v>330238</v>
      </c>
      <c r="D24" s="31">
        <f t="shared" si="0"/>
        <v>330238</v>
      </c>
      <c r="E24" s="39">
        <f>SUM(E25,E37)</f>
        <v>1407238.41</v>
      </c>
      <c r="F24" s="34">
        <f>SUM(F25,F37)</f>
        <v>1361.2229419999999</v>
      </c>
      <c r="G24" s="33">
        <f t="shared" ref="G24:G35" si="7">F24/$F$85</f>
        <v>5.6209855335553498E-2</v>
      </c>
      <c r="H24" s="34">
        <f>SUM(H25,H37)</f>
        <v>161.25588999948766</v>
      </c>
      <c r="I24" s="34">
        <f>SUM(I25,I37)</f>
        <v>1149.0373857558159</v>
      </c>
      <c r="J24" s="34">
        <f>SUM(J25,J37)</f>
        <v>41.515270117477726</v>
      </c>
      <c r="K24" s="34">
        <f>SUM(K25,K37)</f>
        <v>15.021138894546235</v>
      </c>
      <c r="L24" s="34">
        <f>SUM(H24:K24)</f>
        <v>1366.8296847673275</v>
      </c>
      <c r="M24" s="32">
        <f t="shared" ref="M24:M35" si="8">L24/F24*10</f>
        <v>10.041189011691866</v>
      </c>
      <c r="N24" s="34">
        <f>SUM(N25,N37)</f>
        <v>6.2129125811725094</v>
      </c>
      <c r="O24" s="34">
        <f>SUM(O25,O37)</f>
        <v>20.450327595771821</v>
      </c>
      <c r="P24" s="34">
        <f>SUM(P25,P37)</f>
        <v>3.3839102223536575</v>
      </c>
      <c r="Q24" s="34">
        <f>SUM(Q25,Q37)</f>
        <v>0.4395460928361879</v>
      </c>
      <c r="R24" s="34">
        <f>SUM(R25,R37)</f>
        <v>3.1946147516954575</v>
      </c>
      <c r="S24" s="34">
        <f t="shared" ref="S24:S35" si="9">SUM(N24:R24)</f>
        <v>33.68131124382964</v>
      </c>
      <c r="T24" s="34">
        <f>SUM(T25,T37)</f>
        <v>1.8728709824477712</v>
      </c>
      <c r="U24" s="39">
        <f>SUM(U25,U37)</f>
        <v>0</v>
      </c>
      <c r="V24" s="35">
        <f t="shared" si="6"/>
        <v>1402.3838669936051</v>
      </c>
      <c r="W24" s="36">
        <f t="shared" ref="W24:W35" si="10">V24/F24*10</f>
        <v>10.302381951725916</v>
      </c>
      <c r="X24" s="40"/>
    </row>
    <row r="25" spans="1:24" s="62" customFormat="1" ht="17" x14ac:dyDescent="0.2">
      <c r="A25" s="53"/>
      <c r="B25" s="54" t="s">
        <v>54</v>
      </c>
      <c r="C25" s="55">
        <f>SUM(C26,C31)</f>
        <v>327104</v>
      </c>
      <c r="D25" s="56">
        <f t="shared" si="0"/>
        <v>327104</v>
      </c>
      <c r="E25" s="55">
        <f>SUM(E26,E31)</f>
        <v>1096237.8799999999</v>
      </c>
      <c r="F25" s="57">
        <f>SUM(F26,F31)</f>
        <v>1075.0935909999998</v>
      </c>
      <c r="G25" s="58">
        <f t="shared" si="7"/>
        <v>4.4394531827021411E-2</v>
      </c>
      <c r="H25" s="57">
        <f>SUM(H26,H31)</f>
        <v>124.18299981716555</v>
      </c>
      <c r="I25" s="57">
        <f>SUM(I26,I31)</f>
        <v>897.688906768072</v>
      </c>
      <c r="J25" s="57">
        <f>SUM(J26,J31)</f>
        <v>33.700400762463957</v>
      </c>
      <c r="K25" s="57">
        <f>SUM(K26,K31)</f>
        <v>12.15143935980192</v>
      </c>
      <c r="L25" s="34">
        <f t="shared" ref="L25:L35" si="11">SUM(H25:K25)</f>
        <v>1067.7237467075036</v>
      </c>
      <c r="M25" s="59">
        <f t="shared" si="8"/>
        <v>9.9314492770286051</v>
      </c>
      <c r="N25" s="57">
        <f>SUM(N26,N31)</f>
        <v>1.8683747763225893</v>
      </c>
      <c r="O25" s="57">
        <f>SUM(O26,O31)</f>
        <v>1.1810746321815584</v>
      </c>
      <c r="P25" s="57">
        <f>SUM(P26,P31)</f>
        <v>0.85204226016484719</v>
      </c>
      <c r="Q25" s="57">
        <f>SUM(Q26,Q31)</f>
        <v>0.4133243134605985</v>
      </c>
      <c r="R25" s="57">
        <f>SUM(R26,R31)</f>
        <v>3.4971574054040158</v>
      </c>
      <c r="S25" s="57">
        <f t="shared" si="9"/>
        <v>7.8119733875336088</v>
      </c>
      <c r="T25" s="57">
        <f>SUM(T26,T31)</f>
        <v>0.46364325072276674</v>
      </c>
      <c r="U25" s="55">
        <f>SUM(U26,U31)</f>
        <v>0</v>
      </c>
      <c r="V25" s="35">
        <f t="shared" si="6"/>
        <v>1075.99936334576</v>
      </c>
      <c r="W25" s="60">
        <f t="shared" si="10"/>
        <v>10.008425055765775</v>
      </c>
      <c r="X25" s="61"/>
    </row>
    <row r="26" spans="1:24" s="52" customFormat="1" ht="17" x14ac:dyDescent="0.2">
      <c r="A26" s="29"/>
      <c r="B26" s="30" t="s">
        <v>55</v>
      </c>
      <c r="C26" s="31">
        <f>SUM(C27:C30)</f>
        <v>281091</v>
      </c>
      <c r="D26" s="31">
        <f t="shared" si="0"/>
        <v>281091</v>
      </c>
      <c r="E26" s="31">
        <f>SUM(E27:E30)</f>
        <v>505773.05000000005</v>
      </c>
      <c r="F26" s="32">
        <f>SUM(F27:F30)</f>
        <v>448.44179999999994</v>
      </c>
      <c r="G26" s="33">
        <f t="shared" si="7"/>
        <v>1.8517795966162327E-2</v>
      </c>
      <c r="H26" s="32">
        <f>SUM(H27:H30)</f>
        <v>62.968906343266497</v>
      </c>
      <c r="I26" s="32">
        <f>SUM(I27:I30)</f>
        <v>357.94346515197265</v>
      </c>
      <c r="J26" s="32">
        <f>SUM(J27:J30)</f>
        <v>13.307977726088758</v>
      </c>
      <c r="K26" s="32">
        <f>SUM(K27:K30)</f>
        <v>4.5217080260570333</v>
      </c>
      <c r="L26" s="34">
        <f t="shared" si="11"/>
        <v>438.74205724738493</v>
      </c>
      <c r="M26" s="32">
        <f t="shared" si="8"/>
        <v>9.7837011903748721</v>
      </c>
      <c r="N26" s="32">
        <f>SUM(N27:N30)</f>
        <v>0</v>
      </c>
      <c r="O26" s="32">
        <f>SUM(O27:O30)</f>
        <v>2.0084032893047787</v>
      </c>
      <c r="P26" s="32">
        <f>SUM(P27:P30)</f>
        <v>1.1785247552511813E-4</v>
      </c>
      <c r="Q26" s="32">
        <f>SUM(Q27:Q30)</f>
        <v>1.1323709789578615E-4</v>
      </c>
      <c r="R26" s="32">
        <f>SUM(R27:R30)</f>
        <v>1.9873039076190202</v>
      </c>
      <c r="S26" s="34">
        <f t="shared" si="9"/>
        <v>3.9959382864972199</v>
      </c>
      <c r="T26" s="32">
        <f>SUM(T27:T30)</f>
        <v>4.5050836387206916E-2</v>
      </c>
      <c r="U26" s="31">
        <f>SUM(U27:U30)</f>
        <v>0</v>
      </c>
      <c r="V26" s="35">
        <f t="shared" si="6"/>
        <v>442.78304637026935</v>
      </c>
      <c r="W26" s="36">
        <f t="shared" si="10"/>
        <v>9.8738129757366373</v>
      </c>
      <c r="X26" s="63"/>
    </row>
    <row r="27" spans="1:24" s="28" customFormat="1" ht="17" x14ac:dyDescent="0.2">
      <c r="A27" s="64"/>
      <c r="B27" s="42" t="s">
        <v>56</v>
      </c>
      <c r="C27" s="44">
        <f>'[1]For Format '!D44</f>
        <v>212468</v>
      </c>
      <c r="D27" s="44">
        <f t="shared" si="0"/>
        <v>212468</v>
      </c>
      <c r="E27" s="44">
        <f>'[1]For Format '!I44</f>
        <v>344130.66000000003</v>
      </c>
      <c r="F27" s="47">
        <f>'[1]For Format '!N44</f>
        <v>70.462338000000003</v>
      </c>
      <c r="G27" s="45">
        <f t="shared" si="7"/>
        <v>2.9096466885619641E-3</v>
      </c>
      <c r="H27" s="46">
        <f>('[1]For Format '!W44)/100</f>
        <v>38.997867005397325</v>
      </c>
      <c r="I27" s="46">
        <f>('[1]For Format '!O44)/100</f>
        <v>48.941424747252412</v>
      </c>
      <c r="J27" s="46">
        <f>('[1]For Format '!X44)/100</f>
        <v>3.6133694390588897</v>
      </c>
      <c r="K27" s="46">
        <f>('[1]For Format '!Y44)/100</f>
        <v>1.5730052455972665</v>
      </c>
      <c r="L27" s="34">
        <f t="shared" si="11"/>
        <v>93.125666437305895</v>
      </c>
      <c r="M27" s="47">
        <f t="shared" si="8"/>
        <v>13.216374744378463</v>
      </c>
      <c r="N27" s="46">
        <f>('[1]For Format '!AM44)/100</f>
        <v>0</v>
      </c>
      <c r="O27" s="46">
        <f>('[1]For Format '!BL44)/100</f>
        <v>16.5977122774412</v>
      </c>
      <c r="P27" s="46">
        <f>('[1]For Format '!AK44)/100</f>
        <v>1.6496368281826741E-6</v>
      </c>
      <c r="Q27" s="46">
        <f>('[1]For Format '!AL44)/100</f>
        <v>4.6102480867635302E-5</v>
      </c>
      <c r="R27" s="46">
        <f>('[1]For Format '!AH44)/100</f>
        <v>0.73563567886410142</v>
      </c>
      <c r="S27" s="35">
        <f t="shared" si="9"/>
        <v>17.333395708423001</v>
      </c>
      <c r="T27" s="46">
        <f>('[1]For Format '!BM44)/100</f>
        <v>2.2467743409540969E-2</v>
      </c>
      <c r="U27" s="44">
        <f>'[2]For Format'!X14</f>
        <v>0</v>
      </c>
      <c r="V27" s="35">
        <f t="shared" si="6"/>
        <v>110.48152988913843</v>
      </c>
      <c r="W27" s="48">
        <f t="shared" si="10"/>
        <v>15.679515188544897</v>
      </c>
      <c r="X27" s="48"/>
    </row>
    <row r="28" spans="1:24" s="28" customFormat="1" ht="34" x14ac:dyDescent="0.2">
      <c r="A28" s="64"/>
      <c r="B28" s="42" t="s">
        <v>57</v>
      </c>
      <c r="C28" s="44">
        <f>'[1]For Format '!D47</f>
        <v>38767</v>
      </c>
      <c r="D28" s="44">
        <f t="shared" si="0"/>
        <v>38767</v>
      </c>
      <c r="E28" s="44">
        <f>'[1]For Format '!I47</f>
        <v>79537.81</v>
      </c>
      <c r="F28" s="47">
        <f>'[1]For Format '!N47</f>
        <v>78.309138000000004</v>
      </c>
      <c r="G28" s="45">
        <f t="shared" si="7"/>
        <v>3.2336696529405807E-3</v>
      </c>
      <c r="H28" s="46">
        <f>('[1]For Format '!W47)/100</f>
        <v>10.692263223486984</v>
      </c>
      <c r="I28" s="46">
        <f>('[1]For Format '!O47)/100</f>
        <v>59.152951739433732</v>
      </c>
      <c r="J28" s="46">
        <f>('[1]For Format '!X47)/100</f>
        <v>2.4886212765765534</v>
      </c>
      <c r="K28" s="46">
        <f>('[1]For Format '!Y47)/100</f>
        <v>0.93496542728545373</v>
      </c>
      <c r="L28" s="34">
        <f t="shared" si="11"/>
        <v>73.268801666782721</v>
      </c>
      <c r="M28" s="47">
        <f t="shared" si="8"/>
        <v>9.356354001340522</v>
      </c>
      <c r="N28" s="46">
        <f>('[1]For Format '!AM47)/100</f>
        <v>0</v>
      </c>
      <c r="O28" s="46">
        <f>('[1]For Format '!BL47)/100</f>
        <v>-10.196196989439246</v>
      </c>
      <c r="P28" s="46">
        <f>('[1]For Format '!AK47)/100</f>
        <v>0</v>
      </c>
      <c r="Q28" s="46">
        <f>('[1]For Format '!AL47)/100</f>
        <v>7.611276510445569E-6</v>
      </c>
      <c r="R28" s="46">
        <f>('[1]For Format '!AH47)/100</f>
        <v>0.20752398465276978</v>
      </c>
      <c r="S28" s="35">
        <f t="shared" si="9"/>
        <v>-9.9886653935099652</v>
      </c>
      <c r="T28" s="46">
        <f>('[1]For Format '!BM47)/100</f>
        <v>6.7552187797907089E-3</v>
      </c>
      <c r="U28" s="44">
        <f>'[2]For Format'!X15</f>
        <v>0</v>
      </c>
      <c r="V28" s="35">
        <f t="shared" si="6"/>
        <v>63.28689149205254</v>
      </c>
      <c r="W28" s="48">
        <f t="shared" si="10"/>
        <v>8.0816738771984102</v>
      </c>
      <c r="X28" s="48"/>
    </row>
    <row r="29" spans="1:24" s="28" customFormat="1" ht="34" x14ac:dyDescent="0.2">
      <c r="A29" s="64"/>
      <c r="B29" s="42" t="s">
        <v>58</v>
      </c>
      <c r="C29" s="44">
        <f>'[1]For Format '!D50</f>
        <v>22406</v>
      </c>
      <c r="D29" s="44">
        <f t="shared" si="0"/>
        <v>22406</v>
      </c>
      <c r="E29" s="44">
        <f>'[1]For Format '!I50</f>
        <v>56880.720000000008</v>
      </c>
      <c r="F29" s="47">
        <f>'[1]For Format '!N50</f>
        <v>130.07269199999999</v>
      </c>
      <c r="G29" s="45">
        <f t="shared" si="7"/>
        <v>5.3711754150158946E-3</v>
      </c>
      <c r="H29" s="46">
        <f>('[1]For Format '!W50)/100</f>
        <v>8.9659252434317391</v>
      </c>
      <c r="I29" s="46">
        <f>('[1]For Format '!O50)/100</f>
        <v>104.71154087855071</v>
      </c>
      <c r="J29" s="46">
        <f>('[1]For Format '!X50)/100</f>
        <v>3.4060014006273498</v>
      </c>
      <c r="K29" s="46">
        <f>('[1]For Format '!Y50)/100</f>
        <v>1.0236276047638675</v>
      </c>
      <c r="L29" s="34">
        <f t="shared" si="11"/>
        <v>118.10709512737367</v>
      </c>
      <c r="M29" s="47">
        <f t="shared" si="8"/>
        <v>9.0800838601367353</v>
      </c>
      <c r="N29" s="46">
        <f>('[1]For Format '!AM50)/100</f>
        <v>0</v>
      </c>
      <c r="O29" s="46">
        <f>('[1]For Format '!BL50)/100</f>
        <v>-12.73952569891507</v>
      </c>
      <c r="P29" s="46">
        <f>('[1]For Format '!AK50)/100</f>
        <v>0</v>
      </c>
      <c r="Q29" s="46">
        <f>('[1]For Format '!AL50)/100</f>
        <v>2.9605528553177776E-5</v>
      </c>
      <c r="R29" s="46">
        <f>('[1]For Format '!AH50)/100</f>
        <v>0.45431174099527122</v>
      </c>
      <c r="S29" s="35">
        <f t="shared" si="9"/>
        <v>-12.285184352391246</v>
      </c>
      <c r="T29" s="46">
        <f>('[1]For Format '!BM50)/100</f>
        <v>7.1390790397701355E-3</v>
      </c>
      <c r="U29" s="44">
        <f>'[2]For Format'!X16</f>
        <v>0</v>
      </c>
      <c r="V29" s="35">
        <f t="shared" si="6"/>
        <v>105.82904985402219</v>
      </c>
      <c r="W29" s="48">
        <f t="shared" si="10"/>
        <v>8.1361466597479346</v>
      </c>
      <c r="X29" s="48"/>
    </row>
    <row r="30" spans="1:24" s="28" customFormat="1" ht="17" x14ac:dyDescent="0.2">
      <c r="A30" s="64"/>
      <c r="B30" s="42" t="s">
        <v>59</v>
      </c>
      <c r="C30" s="44">
        <f>'[1]For Format '!D53</f>
        <v>7450</v>
      </c>
      <c r="D30" s="44">
        <f t="shared" si="0"/>
        <v>7450</v>
      </c>
      <c r="E30" s="44">
        <f>'[1]For Format '!I53</f>
        <v>25223.86</v>
      </c>
      <c r="F30" s="47">
        <f>'[1]For Format '!N53</f>
        <v>169.597632</v>
      </c>
      <c r="G30" s="45">
        <f t="shared" si="7"/>
        <v>7.0033042096438892E-3</v>
      </c>
      <c r="H30" s="46">
        <f>('[1]For Format '!W53)/100</f>
        <v>4.3128508709504523</v>
      </c>
      <c r="I30" s="46">
        <f>('[1]For Format '!O53)/100</f>
        <v>145.13754778673581</v>
      </c>
      <c r="J30" s="46">
        <f>('[1]For Format '!X53)/100</f>
        <v>3.7999856098259643</v>
      </c>
      <c r="K30" s="46">
        <f>('[1]For Format '!Y53)/100</f>
        <v>0.9901097484104453</v>
      </c>
      <c r="L30" s="34">
        <f t="shared" si="11"/>
        <v>154.24049401592268</v>
      </c>
      <c r="M30" s="47">
        <f t="shared" si="8"/>
        <v>9.0944957306905483</v>
      </c>
      <c r="N30" s="46">
        <f>('[1]For Format '!AM53)/100</f>
        <v>0</v>
      </c>
      <c r="O30" s="46">
        <f>('[1]For Format '!BL53)/100</f>
        <v>8.3464137002178944</v>
      </c>
      <c r="P30" s="46">
        <f>('[1]For Format '!AK53)/100</f>
        <v>1.1620283869693545E-4</v>
      </c>
      <c r="Q30" s="46">
        <f>('[1]For Format '!AL53)/100</f>
        <v>2.991781196452751E-5</v>
      </c>
      <c r="R30" s="46">
        <f>('[1]For Format '!AH53)/100</f>
        <v>0.58983250310687796</v>
      </c>
      <c r="S30" s="35">
        <f t="shared" si="9"/>
        <v>8.9363923239754346</v>
      </c>
      <c r="T30" s="46">
        <f>('[1]For Format '!BM53)/100</f>
        <v>8.6887951581051011E-3</v>
      </c>
      <c r="U30" s="44">
        <f>'[2]For Format'!X17</f>
        <v>0</v>
      </c>
      <c r="V30" s="35">
        <f t="shared" si="6"/>
        <v>163.18557513505618</v>
      </c>
      <c r="W30" s="48">
        <f t="shared" si="10"/>
        <v>9.6219253305999093</v>
      </c>
      <c r="X30" s="48"/>
    </row>
    <row r="31" spans="1:24" s="52" customFormat="1" ht="17" x14ac:dyDescent="0.2">
      <c r="A31" s="29"/>
      <c r="B31" s="51" t="s">
        <v>60</v>
      </c>
      <c r="C31" s="31">
        <f>SUM(C32:C35)</f>
        <v>46013</v>
      </c>
      <c r="D31" s="31">
        <f t="shared" si="0"/>
        <v>46013</v>
      </c>
      <c r="E31" s="31">
        <f>SUM(E32:E35)</f>
        <v>590464.82999999984</v>
      </c>
      <c r="F31" s="32">
        <f>SUM(F32:F35)</f>
        <v>626.651791</v>
      </c>
      <c r="G31" s="33">
        <f t="shared" si="7"/>
        <v>2.5876735860859087E-2</v>
      </c>
      <c r="H31" s="32">
        <f>SUM(H32:H35)</f>
        <v>61.214093473899055</v>
      </c>
      <c r="I31" s="32">
        <f>SUM(I32:I35)</f>
        <v>539.74544161609936</v>
      </c>
      <c r="J31" s="32">
        <f>SUM(J32:J35)</f>
        <v>20.392423036375195</v>
      </c>
      <c r="K31" s="32">
        <f>SUM(K32:K35)</f>
        <v>7.6297313337448855</v>
      </c>
      <c r="L31" s="34">
        <f t="shared" si="11"/>
        <v>628.98168946011856</v>
      </c>
      <c r="M31" s="32">
        <f t="shared" si="8"/>
        <v>10.037180113319401</v>
      </c>
      <c r="N31" s="32">
        <f>SUM(N32:N35)</f>
        <v>1.8683747763225893</v>
      </c>
      <c r="O31" s="32">
        <f>SUM(O32:O35)</f>
        <v>-0.82732865712322035</v>
      </c>
      <c r="P31" s="32">
        <f>SUM(P32:P35)</f>
        <v>0.85192440768932209</v>
      </c>
      <c r="Q31" s="32">
        <f>SUM(Q32:Q35)</f>
        <v>0.41321107636270271</v>
      </c>
      <c r="R31" s="32">
        <f>SUM(R32:R35)</f>
        <v>1.5098534977849958</v>
      </c>
      <c r="S31" s="34">
        <f t="shared" si="9"/>
        <v>3.8160351010363893</v>
      </c>
      <c r="T31" s="32">
        <f>SUM(T32:T35)</f>
        <v>0.41859241433555983</v>
      </c>
      <c r="U31" s="31">
        <f>SUM(U32:U35)</f>
        <v>0</v>
      </c>
      <c r="V31" s="35">
        <f t="shared" si="6"/>
        <v>633.2163169754906</v>
      </c>
      <c r="W31" s="36">
        <f t="shared" si="10"/>
        <v>10.104755560739962</v>
      </c>
      <c r="X31" s="63"/>
    </row>
    <row r="32" spans="1:24" s="28" customFormat="1" ht="17" x14ac:dyDescent="0.2">
      <c r="A32" s="64"/>
      <c r="B32" s="42" t="s">
        <v>56</v>
      </c>
      <c r="C32" s="44">
        <f>'[1]For Format '!D57</f>
        <v>10676</v>
      </c>
      <c r="D32" s="44">
        <f t="shared" si="0"/>
        <v>10676</v>
      </c>
      <c r="E32" s="44">
        <f>'[1]For Format '!I57</f>
        <v>107546.23999999999</v>
      </c>
      <c r="F32" s="47">
        <f>'[1]For Format '!N57</f>
        <v>2.4157109999999999</v>
      </c>
      <c r="G32" s="45">
        <f t="shared" si="7"/>
        <v>9.9753509622015532E-5</v>
      </c>
      <c r="H32" s="46">
        <f>('[1]For Format '!W57)/100</f>
        <v>7.634320143273535</v>
      </c>
      <c r="I32" s="46">
        <f>('[1]For Format '!O57)/100</f>
        <v>0.49433563105485773</v>
      </c>
      <c r="J32" s="46">
        <f>('[1]For Format '!X57)/100</f>
        <v>0.63383678381954245</v>
      </c>
      <c r="K32" s="46">
        <f>('[1]For Format '!Y57)/100</f>
        <v>0.25648378002497596</v>
      </c>
      <c r="L32" s="34">
        <f t="shared" si="11"/>
        <v>9.0189763381729122</v>
      </c>
      <c r="M32" s="47">
        <f t="shared" si="8"/>
        <v>37.334666018298186</v>
      </c>
      <c r="N32" s="46">
        <f>('[1]For Format '!AM57)/100</f>
        <v>3.7523150935255632E-3</v>
      </c>
      <c r="O32" s="46">
        <f>('[1]For Format '!BL57)/100</f>
        <v>-5.2393887997943853</v>
      </c>
      <c r="P32" s="46">
        <f>('[1]For Format '!AK57)/100</f>
        <v>1.8023732028744721E-3</v>
      </c>
      <c r="Q32" s="46">
        <f>('[1]For Format '!AL57)/100</f>
        <v>9.7240640385572157E-3</v>
      </c>
      <c r="R32" s="46">
        <f>('[1]For Format '!AH57)/100</f>
        <v>-0.39008128306801315</v>
      </c>
      <c r="S32" s="35">
        <f t="shared" si="9"/>
        <v>-5.6141913305274409</v>
      </c>
      <c r="T32" s="46">
        <f>('[1]For Format '!BM57)/100</f>
        <v>2.7001354990922613E-2</v>
      </c>
      <c r="U32" s="44"/>
      <c r="V32" s="35">
        <f t="shared" si="6"/>
        <v>3.4317863626363931</v>
      </c>
      <c r="W32" s="48">
        <f t="shared" si="10"/>
        <v>14.206113076590674</v>
      </c>
      <c r="X32" s="48"/>
    </row>
    <row r="33" spans="1:24" s="28" customFormat="1" ht="34" x14ac:dyDescent="0.2">
      <c r="A33" s="64"/>
      <c r="B33" s="65" t="s">
        <v>57</v>
      </c>
      <c r="C33" s="44">
        <f>'[1]For Format '!D60</f>
        <v>5580</v>
      </c>
      <c r="D33" s="44">
        <f t="shared" si="0"/>
        <v>5580</v>
      </c>
      <c r="E33" s="44">
        <f>'[1]For Format '!I60</f>
        <v>55283.279999999992</v>
      </c>
      <c r="F33" s="47">
        <f>'[1]For Format '!N60</f>
        <v>7.6955970000000002</v>
      </c>
      <c r="G33" s="45">
        <f t="shared" si="7"/>
        <v>3.177792415511019E-4</v>
      </c>
      <c r="H33" s="46">
        <f>('[1]For Format '!W60)/100</f>
        <v>4.5980731817075</v>
      </c>
      <c r="I33" s="46">
        <f>('[1]For Format '!O60)/100</f>
        <v>5.7118745977583067</v>
      </c>
      <c r="J33" s="46">
        <f>('[1]For Format '!X60)/100</f>
        <v>0.44455059015412379</v>
      </c>
      <c r="K33" s="46">
        <f>('[1]For Format '!Y60)/100</f>
        <v>0.21340970618226762</v>
      </c>
      <c r="L33" s="34">
        <f t="shared" si="11"/>
        <v>10.967908075802198</v>
      </c>
      <c r="M33" s="47">
        <f t="shared" si="8"/>
        <v>14.252186121235555</v>
      </c>
      <c r="N33" s="46">
        <f>('[1]For Format '!AM60)/100</f>
        <v>0</v>
      </c>
      <c r="O33" s="46">
        <f>('[1]For Format '!BL60)/100</f>
        <v>1.0488099666277828</v>
      </c>
      <c r="P33" s="46">
        <f>('[1]For Format '!AK60)/100</f>
        <v>4.143397294045956E-3</v>
      </c>
      <c r="Q33" s="46">
        <f>('[1]For Format '!AL60)/100</f>
        <v>7.831009578649583E-3</v>
      </c>
      <c r="R33" s="46">
        <f>('[1]For Format '!AH60)/100</f>
        <v>3.8940703426600408E-2</v>
      </c>
      <c r="S33" s="35">
        <f t="shared" si="9"/>
        <v>1.0997250769270788</v>
      </c>
      <c r="T33" s="46">
        <f>('[1]For Format '!BM60)/100</f>
        <v>1.2546944253111177E-2</v>
      </c>
      <c r="U33" s="44"/>
      <c r="V33" s="35">
        <f t="shared" si="6"/>
        <v>12.080180096982389</v>
      </c>
      <c r="W33" s="48">
        <f t="shared" si="10"/>
        <v>15.697521708819197</v>
      </c>
      <c r="X33" s="48"/>
    </row>
    <row r="34" spans="1:24" s="28" customFormat="1" ht="34" x14ac:dyDescent="0.2">
      <c r="A34" s="64"/>
      <c r="B34" s="42" t="s">
        <v>58</v>
      </c>
      <c r="C34" s="44">
        <f>'[1]For Format '!D63</f>
        <v>9850</v>
      </c>
      <c r="D34" s="44">
        <f t="shared" si="0"/>
        <v>9850</v>
      </c>
      <c r="E34" s="44">
        <f>'[1]For Format '!I63</f>
        <v>113087.99999999999</v>
      </c>
      <c r="F34" s="47">
        <f>'[1]For Format '!N63</f>
        <v>33.017449999999997</v>
      </c>
      <c r="G34" s="45">
        <f t="shared" si="7"/>
        <v>1.3634108203627903E-3</v>
      </c>
      <c r="H34" s="46">
        <f>('[1]For Format '!W63)/100</f>
        <v>9.6756427570749253</v>
      </c>
      <c r="I34" s="46">
        <f>('[1]For Format '!O63)/100</f>
        <v>26.528192244104588</v>
      </c>
      <c r="J34" s="46">
        <f>('[1]For Format '!X63)/100</f>
        <v>1.4134381512865439</v>
      </c>
      <c r="K34" s="46">
        <f>('[1]For Format '!Y63)/100</f>
        <v>0.66505767524939241</v>
      </c>
      <c r="L34" s="34">
        <f t="shared" si="11"/>
        <v>38.282330827715448</v>
      </c>
      <c r="M34" s="47">
        <f t="shared" si="8"/>
        <v>11.59457524058201</v>
      </c>
      <c r="N34" s="46">
        <f>('[1]For Format '!AM63)/100</f>
        <v>0.51369699520883227</v>
      </c>
      <c r="O34" s="46">
        <f>('[1]For Format '!BL63)/100</f>
        <v>3.5226458543804506</v>
      </c>
      <c r="P34" s="46">
        <f>('[1]For Format '!AK63)/100</f>
        <v>2.2478908052317479E-2</v>
      </c>
      <c r="Q34" s="46">
        <f>('[1]For Format '!AL63)/100</f>
        <v>3.2035515429803089E-2</v>
      </c>
      <c r="R34" s="46">
        <f>('[1]For Format '!AH63)/100</f>
        <v>0.41877608994884846</v>
      </c>
      <c r="S34" s="35">
        <f t="shared" si="9"/>
        <v>4.5096333630202521</v>
      </c>
      <c r="T34" s="46">
        <f>('[1]For Format '!BM63)/100</f>
        <v>3.5406455377410544E-2</v>
      </c>
      <c r="U34" s="44"/>
      <c r="V34" s="35">
        <f t="shared" si="6"/>
        <v>42.827370646113117</v>
      </c>
      <c r="W34" s="48">
        <f t="shared" si="10"/>
        <v>12.971132127439617</v>
      </c>
      <c r="X34" s="48"/>
    </row>
    <row r="35" spans="1:24" s="28" customFormat="1" ht="17" x14ac:dyDescent="0.2">
      <c r="A35" s="64"/>
      <c r="B35" s="42" t="s">
        <v>59</v>
      </c>
      <c r="C35" s="44">
        <f>'[1]For Format '!D66</f>
        <v>19907</v>
      </c>
      <c r="D35" s="44">
        <f t="shared" si="0"/>
        <v>19907</v>
      </c>
      <c r="E35" s="44">
        <f>'[1]For Format '!I66</f>
        <v>314547.30999999994</v>
      </c>
      <c r="F35" s="47">
        <f>'[1]For Format '!N66</f>
        <v>583.52303300000005</v>
      </c>
      <c r="G35" s="45">
        <f t="shared" si="7"/>
        <v>2.4095792289323181E-2</v>
      </c>
      <c r="H35" s="46">
        <f>('[1]For Format '!W66)/100</f>
        <v>39.30605739184309</v>
      </c>
      <c r="I35" s="46">
        <f>('[1]For Format '!O66)/100</f>
        <v>507.01103914318156</v>
      </c>
      <c r="J35" s="46">
        <f>('[1]For Format '!X66)/100</f>
        <v>17.900597511114984</v>
      </c>
      <c r="K35" s="46">
        <f>('[1]For Format '!Y66)/100</f>
        <v>6.4947801722882499</v>
      </c>
      <c r="L35" s="34">
        <f t="shared" si="11"/>
        <v>570.71247421842793</v>
      </c>
      <c r="M35" s="47">
        <f t="shared" si="8"/>
        <v>9.7804618145797821</v>
      </c>
      <c r="N35" s="46">
        <f>('[1]For Format '!AM66)/100</f>
        <v>1.3509254660202314</v>
      </c>
      <c r="O35" s="46">
        <f>('[1]For Format '!BL66)/100</f>
        <v>-0.15939567833706822</v>
      </c>
      <c r="P35" s="46">
        <f>('[1]For Format '!AK66)/100</f>
        <v>0.82349972914008418</v>
      </c>
      <c r="Q35" s="46">
        <f>('[1]For Format '!AL66)/100</f>
        <v>0.3636204873156928</v>
      </c>
      <c r="R35" s="46">
        <f>('[1]For Format '!AH66)/100</f>
        <v>1.44221798747756</v>
      </c>
      <c r="S35" s="35">
        <f t="shared" si="9"/>
        <v>3.8208679916165003</v>
      </c>
      <c r="T35" s="46">
        <f>('[1]For Format '!BM66)/100</f>
        <v>0.34363765971411553</v>
      </c>
      <c r="U35" s="44"/>
      <c r="V35" s="35">
        <f t="shared" si="6"/>
        <v>574.87697986975843</v>
      </c>
      <c r="W35" s="48">
        <f t="shared" si="10"/>
        <v>9.8518301310954133</v>
      </c>
      <c r="X35" s="48"/>
    </row>
    <row r="36" spans="1:24" s="28" customFormat="1" ht="17" x14ac:dyDescent="0.2">
      <c r="A36" s="37"/>
      <c r="B36" s="66" t="s">
        <v>61</v>
      </c>
      <c r="C36" s="67"/>
      <c r="D36" s="44"/>
      <c r="E36" s="67"/>
      <c r="F36" s="68"/>
      <c r="G36" s="33"/>
      <c r="H36" s="68"/>
      <c r="I36" s="68"/>
      <c r="J36" s="68"/>
      <c r="K36" s="68"/>
      <c r="L36" s="35"/>
      <c r="M36" s="32"/>
      <c r="N36" s="68"/>
      <c r="O36" s="68"/>
      <c r="P36" s="68"/>
      <c r="Q36" s="68"/>
      <c r="R36" s="68"/>
      <c r="S36" s="34"/>
      <c r="T36" s="68"/>
      <c r="U36" s="67"/>
      <c r="V36" s="35">
        <f t="shared" si="6"/>
        <v>0</v>
      </c>
      <c r="W36" s="48"/>
      <c r="X36" s="48"/>
    </row>
    <row r="37" spans="1:24" s="28" customFormat="1" ht="17" x14ac:dyDescent="0.2">
      <c r="A37" s="64"/>
      <c r="B37" s="69" t="s">
        <v>52</v>
      </c>
      <c r="C37" s="43">
        <f>'[1]For Format '!D72</f>
        <v>3134</v>
      </c>
      <c r="D37" s="44">
        <f t="shared" si="0"/>
        <v>3134</v>
      </c>
      <c r="E37" s="43">
        <f>'[1]For Format '!I72</f>
        <v>311000.53000000003</v>
      </c>
      <c r="F37" s="35">
        <f>'[1]For Format '!N72</f>
        <v>286.12935099999999</v>
      </c>
      <c r="G37" s="45">
        <f>F37/$F$85</f>
        <v>1.1815323508532087E-2</v>
      </c>
      <c r="H37" s="46">
        <f>('[1]For Format '!W72)/100</f>
        <v>37.072890182322112</v>
      </c>
      <c r="I37" s="46">
        <f>('[1]For Format '!O72)/100</f>
        <v>251.34847898774379</v>
      </c>
      <c r="J37" s="46">
        <f>('[1]For Format '!X72)/100</f>
        <v>7.814869355013772</v>
      </c>
      <c r="K37" s="46">
        <f>('[1]For Format '!Y72)/100</f>
        <v>2.8696995347443148</v>
      </c>
      <c r="L37" s="35">
        <f>SUM(H37:K37)</f>
        <v>299.10593805982398</v>
      </c>
      <c r="M37" s="47">
        <f>L37/F37*10</f>
        <v>10.453521703190248</v>
      </c>
      <c r="N37" s="46">
        <f>('[1]For Format '!AM72)/100</f>
        <v>4.3445378048499199</v>
      </c>
      <c r="O37" s="46">
        <f>('[1]For Format '!BL72)/100</f>
        <v>19.269252963590262</v>
      </c>
      <c r="P37" s="46">
        <f>('[1]For Format '!AK72)/100</f>
        <v>2.5318679621888105</v>
      </c>
      <c r="Q37" s="46">
        <f>('[1]For Format '!AL72)/100</f>
        <v>2.6221779375589397E-2</v>
      </c>
      <c r="R37" s="46">
        <f>('[1]For Format '!AH72)/100</f>
        <v>-0.30254265370855843</v>
      </c>
      <c r="S37" s="35">
        <f>SUM(N37:R37)</f>
        <v>25.869337856296024</v>
      </c>
      <c r="T37" s="46">
        <f>('[1]For Format '!BM72)/100</f>
        <v>1.4092277317250044</v>
      </c>
      <c r="U37" s="43"/>
      <c r="V37" s="35">
        <f t="shared" si="6"/>
        <v>326.38450364784501</v>
      </c>
      <c r="W37" s="48">
        <f>V37/F37*10</f>
        <v>11.406886518532836</v>
      </c>
      <c r="X37" s="50"/>
    </row>
    <row r="38" spans="1:24" s="28" customFormat="1" x14ac:dyDescent="0.2">
      <c r="A38" s="64"/>
      <c r="B38" s="69"/>
      <c r="C38" s="43"/>
      <c r="D38" s="44"/>
      <c r="E38" s="43"/>
      <c r="F38" s="35"/>
      <c r="G38" s="33"/>
      <c r="H38" s="35"/>
      <c r="I38" s="35"/>
      <c r="J38" s="35"/>
      <c r="K38" s="35"/>
      <c r="L38" s="35"/>
      <c r="M38" s="32"/>
      <c r="N38" s="35"/>
      <c r="O38" s="35"/>
      <c r="P38" s="35"/>
      <c r="Q38" s="35"/>
      <c r="R38" s="35"/>
      <c r="S38" s="34"/>
      <c r="T38" s="35"/>
      <c r="U38" s="43"/>
      <c r="V38" s="35">
        <f t="shared" si="6"/>
        <v>0</v>
      </c>
      <c r="W38" s="48"/>
      <c r="X38" s="50"/>
    </row>
    <row r="39" spans="1:24" s="52" customFormat="1" ht="17" x14ac:dyDescent="0.2">
      <c r="A39" s="29">
        <v>3</v>
      </c>
      <c r="B39" s="70" t="s">
        <v>62</v>
      </c>
      <c r="C39" s="39">
        <f>SUM(C40:C41)</f>
        <v>6238</v>
      </c>
      <c r="D39" s="31">
        <f t="shared" si="0"/>
        <v>6238</v>
      </c>
      <c r="E39" s="39">
        <f>SUM(E40:E41)</f>
        <v>145954.5</v>
      </c>
      <c r="F39" s="34">
        <f>SUM(F40:F41)</f>
        <v>76.795967999999988</v>
      </c>
      <c r="G39" s="33">
        <f>F39/$F$85</f>
        <v>3.1711853499114735E-3</v>
      </c>
      <c r="H39" s="34">
        <f>SUM(H40:H41)</f>
        <v>8.1084812895529925</v>
      </c>
      <c r="I39" s="34">
        <f>SUM(I40:I41)</f>
        <v>57.777412926917087</v>
      </c>
      <c r="J39" s="34">
        <f>SUM(J40:J41)</f>
        <v>2.0875255532022812</v>
      </c>
      <c r="K39" s="34">
        <f>SUM(K40:K41)</f>
        <v>0.75531271245094922</v>
      </c>
      <c r="L39" s="34">
        <f>SUM(H39:K39)</f>
        <v>68.728732482123306</v>
      </c>
      <c r="M39" s="32">
        <f>L39/F39*10</f>
        <v>8.9495235585966331</v>
      </c>
      <c r="N39" s="46">
        <f>([1]Sheet1!$C$6)/100</f>
        <v>0</v>
      </c>
      <c r="O39" s="34">
        <f>SUM(O40:O41)</f>
        <v>1.028310337539124</v>
      </c>
      <c r="P39" s="34">
        <f>SUM(P40:P41)</f>
        <v>0.17015423575268424</v>
      </c>
      <c r="Q39" s="46">
        <f>([1]Sheet1!$K$6)/100</f>
        <v>2.210183621615109E-2</v>
      </c>
      <c r="R39" s="34">
        <f>SUM(R40:R41)</f>
        <v>0.16063583129605308</v>
      </c>
      <c r="S39" s="34">
        <f>SUM(N39:R39)</f>
        <v>1.3812022408040123</v>
      </c>
      <c r="T39" s="34">
        <f>SUM(T40:T41)</f>
        <v>9.4174168267421005E-2</v>
      </c>
      <c r="U39" s="39"/>
      <c r="V39" s="35">
        <f t="shared" si="6"/>
        <v>70.204108891194736</v>
      </c>
      <c r="W39" s="36">
        <f>V39/F39*10</f>
        <v>9.1416399479715853</v>
      </c>
      <c r="X39" s="40"/>
    </row>
    <row r="40" spans="1:24" s="28" customFormat="1" ht="17" x14ac:dyDescent="0.2">
      <c r="A40" s="64"/>
      <c r="B40" s="65" t="s">
        <v>63</v>
      </c>
      <c r="C40" s="44">
        <f>'[1]For Format '!D79</f>
        <v>3664</v>
      </c>
      <c r="D40" s="44">
        <f t="shared" si="0"/>
        <v>3664</v>
      </c>
      <c r="E40" s="44">
        <f>'[1]For Format '!I79</f>
        <v>79083.600000000006</v>
      </c>
      <c r="F40" s="47">
        <f>'[1]For Format '!N79</f>
        <v>42.491827999999998</v>
      </c>
      <c r="G40" s="45">
        <f>F40/$F$85</f>
        <v>1.7546424109734272E-3</v>
      </c>
      <c r="H40" s="46">
        <f>('[1]For Format '!W79)/100</f>
        <v>3.0558458484107409</v>
      </c>
      <c r="I40" s="46">
        <f>('[1]For Format '!O79)/100</f>
        <v>31.569887187480532</v>
      </c>
      <c r="J40" s="46">
        <f>('[1]For Format '!X79)/100</f>
        <v>1.1738075846311191</v>
      </c>
      <c r="K40" s="46">
        <f>('[1]For Format '!Y79)/100</f>
        <v>0.38489991174680915</v>
      </c>
      <c r="L40" s="34">
        <f t="shared" ref="L40:L41" si="12">SUM(H40:K40)</f>
        <v>36.1844405322692</v>
      </c>
      <c r="M40" s="47">
        <f>L40/F40*10</f>
        <v>8.5156234116991154</v>
      </c>
      <c r="N40" s="47"/>
      <c r="O40" s="46">
        <f>('[1]For Format '!BL79)/100</f>
        <v>1.9011828097909167</v>
      </c>
      <c r="P40" s="46">
        <f>('[1]For Format '!AK79)/100</f>
        <v>0.12876330007469494</v>
      </c>
      <c r="Q40" s="47"/>
      <c r="R40" s="46">
        <f>('[1]For Format '!AH79)/100</f>
        <v>9.3966906570877071E-2</v>
      </c>
      <c r="S40" s="35">
        <f>SUM(N40:R40)</f>
        <v>2.1239130164364886</v>
      </c>
      <c r="T40" s="46">
        <f>('[1]For Format '!BM79)/100</f>
        <v>7.421113262516571E-2</v>
      </c>
      <c r="U40" s="44"/>
      <c r="V40" s="35">
        <f t="shared" si="6"/>
        <v>38.382564681330855</v>
      </c>
      <c r="W40" s="48">
        <f>V40/F40*10</f>
        <v>9.0329285624828515</v>
      </c>
      <c r="X40" s="48"/>
    </row>
    <row r="41" spans="1:24" s="28" customFormat="1" ht="17" x14ac:dyDescent="0.2">
      <c r="A41" s="64"/>
      <c r="B41" s="42" t="s">
        <v>64</v>
      </c>
      <c r="C41" s="44">
        <f>'[1]For Format '!D82</f>
        <v>2574</v>
      </c>
      <c r="D41" s="44">
        <f t="shared" si="0"/>
        <v>2574</v>
      </c>
      <c r="E41" s="44">
        <f>'[1]For Format '!I82</f>
        <v>66870.899999999994</v>
      </c>
      <c r="F41" s="47">
        <f>'[1]For Format '!N82</f>
        <v>34.304139999999997</v>
      </c>
      <c r="G41" s="45">
        <f>F41/$F$85</f>
        <v>1.4165429389380467E-3</v>
      </c>
      <c r="H41" s="46">
        <f>('[1]For Format '!W82)/100</f>
        <v>5.052635441142252</v>
      </c>
      <c r="I41" s="46">
        <f>('[1]For Format '!O82)/100</f>
        <v>26.207525739436555</v>
      </c>
      <c r="J41" s="46">
        <f>('[1]For Format '!X82)/100</f>
        <v>0.91371796857116194</v>
      </c>
      <c r="K41" s="46">
        <f>('[1]For Format '!Y82)/100</f>
        <v>0.37041280070414007</v>
      </c>
      <c r="L41" s="34">
        <f t="shared" si="12"/>
        <v>32.544291949854106</v>
      </c>
      <c r="M41" s="47">
        <f>L41/F41*10</f>
        <v>9.4869866872785931</v>
      </c>
      <c r="N41" s="47"/>
      <c r="O41" s="46">
        <f>('[1]For Format '!BL82)/100</f>
        <v>-0.87287247225179276</v>
      </c>
      <c r="P41" s="46">
        <f>('[1]For Format '!AK82)/100</f>
        <v>4.1390935677989286E-2</v>
      </c>
      <c r="Q41" s="47"/>
      <c r="R41" s="46">
        <f>('[1]For Format '!AH82)/100</f>
        <v>6.6668924725176021E-2</v>
      </c>
      <c r="S41" s="35">
        <f>SUM(N41:R41)</f>
        <v>-0.76481261184862748</v>
      </c>
      <c r="T41" s="46">
        <f>('[1]For Format '!BM82)/100</f>
        <v>1.9963035642255291E-2</v>
      </c>
      <c r="U41" s="44"/>
      <c r="V41" s="35">
        <f t="shared" si="6"/>
        <v>31.799442373647732</v>
      </c>
      <c r="W41" s="48">
        <f>V41/F41*10</f>
        <v>9.2698555840921042</v>
      </c>
      <c r="X41" s="48"/>
    </row>
    <row r="42" spans="1:24" s="28" customFormat="1" x14ac:dyDescent="0.2">
      <c r="A42" s="64"/>
      <c r="B42" s="42"/>
      <c r="C42" s="43"/>
      <c r="D42" s="44"/>
      <c r="E42" s="43"/>
      <c r="F42" s="35"/>
      <c r="G42" s="33"/>
      <c r="H42" s="35"/>
      <c r="I42" s="35"/>
      <c r="J42" s="35"/>
      <c r="K42" s="35"/>
      <c r="L42" s="35"/>
      <c r="M42" s="47"/>
      <c r="N42" s="35"/>
      <c r="O42" s="35"/>
      <c r="P42" s="35"/>
      <c r="Q42" s="35"/>
      <c r="R42" s="35"/>
      <c r="S42" s="34"/>
      <c r="T42" s="35"/>
      <c r="U42" s="43"/>
      <c r="V42" s="35">
        <f t="shared" si="6"/>
        <v>0</v>
      </c>
      <c r="W42" s="48"/>
      <c r="X42" s="50"/>
    </row>
    <row r="43" spans="1:24" s="52" customFormat="1" ht="17" x14ac:dyDescent="0.2">
      <c r="A43" s="29">
        <v>4</v>
      </c>
      <c r="B43" s="51" t="s">
        <v>65</v>
      </c>
      <c r="C43" s="39">
        <f>SUM(C44:C45)</f>
        <v>418341</v>
      </c>
      <c r="D43" s="31">
        <f t="shared" si="0"/>
        <v>418341</v>
      </c>
      <c r="E43" s="39">
        <f>SUM(E44:E45)</f>
        <v>7409868.2200000007</v>
      </c>
      <c r="F43" s="34">
        <f>SUM(F44:F45)</f>
        <v>12380.334401000002</v>
      </c>
      <c r="G43" s="33">
        <f>F43/$F$85</f>
        <v>0.51122911920917846</v>
      </c>
      <c r="H43" s="34">
        <f>SUM(H44:H45)</f>
        <v>965.94161660435259</v>
      </c>
      <c r="I43" s="34">
        <f>SUM(I44:I45)</f>
        <v>6882.8681540831703</v>
      </c>
      <c r="J43" s="34">
        <f>SUM(J44:J45)</f>
        <v>248.68131719821349</v>
      </c>
      <c r="K43" s="34">
        <f>SUM(K44:K45)</f>
        <v>89.978376523689249</v>
      </c>
      <c r="L43" s="34">
        <f>SUM(H43:K43)</f>
        <v>8187.4694644094261</v>
      </c>
      <c r="M43" s="32">
        <f>L43/F43*10</f>
        <v>6.6132861998849535</v>
      </c>
      <c r="N43" s="46">
        <f>([1]Sheet1!$C$7)/100</f>
        <v>0</v>
      </c>
      <c r="O43" s="34">
        <f>SUM(O44:O45)</f>
        <v>122.494140902916</v>
      </c>
      <c r="P43" s="34">
        <f>SUM(P44:P45)</f>
        <v>20.269072641433279</v>
      </c>
      <c r="Q43" s="34">
        <f>SUM(Q44:Q45)</f>
        <v>2.6328097081600879</v>
      </c>
      <c r="R43" s="34">
        <f>SUM(R44:R45)</f>
        <v>19.136115509893177</v>
      </c>
      <c r="S43" s="34">
        <f>SUM(N43:R43)</f>
        <v>164.53213876240255</v>
      </c>
      <c r="T43" s="34">
        <f>SUM(T44:T45)</f>
        <v>11.219130407644467</v>
      </c>
      <c r="U43" s="39"/>
      <c r="V43" s="35">
        <f t="shared" si="6"/>
        <v>8363.2207335794719</v>
      </c>
      <c r="W43" s="36">
        <f>V43/F43*10</f>
        <v>6.7552462338205874</v>
      </c>
      <c r="X43" s="40"/>
    </row>
    <row r="44" spans="1:24" s="28" customFormat="1" ht="17" x14ac:dyDescent="0.2">
      <c r="A44" s="64"/>
      <c r="B44" s="42" t="s">
        <v>66</v>
      </c>
      <c r="C44" s="44">
        <f>'[1]For Format '!D89+'[1]For Format '!D92</f>
        <v>378301</v>
      </c>
      <c r="D44" s="44">
        <f t="shared" si="0"/>
        <v>378301</v>
      </c>
      <c r="E44" s="44">
        <f>'[1]For Format '!I89+'[1]For Format '!I92</f>
        <v>6983239.4900000002</v>
      </c>
      <c r="F44" s="47">
        <f>'[1]For Format '!N89+'[1]For Format '!N92</f>
        <v>11660.928221000002</v>
      </c>
      <c r="G44" s="45">
        <f>F44/$F$85</f>
        <v>0.4815222166455988</v>
      </c>
      <c r="H44" s="46">
        <f>('[1]For Format '!W89+'[1]For Format '!W92)/100</f>
        <v>864.8259109742238</v>
      </c>
      <c r="I44" s="46">
        <f>('[1]For Format '!O89+'[1]For Format '!O92)/100</f>
        <v>6535.0793389462633</v>
      </c>
      <c r="J44" s="46">
        <f>('[1]For Format '!X89+'[1]For Format '!X92)/100</f>
        <v>239.19638285342</v>
      </c>
      <c r="K44" s="46">
        <f>('[1]For Format '!Y89+'[1]For Format '!Y92+[1]Sheet1!$G$9)/100</f>
        <v>85.940597224781158</v>
      </c>
      <c r="L44" s="34">
        <f t="shared" ref="L44:L45" si="13">SUM(H44:K44)</f>
        <v>7725.0422299986885</v>
      </c>
      <c r="M44" s="47">
        <f>L44/F44*10</f>
        <v>6.6247232498067934</v>
      </c>
      <c r="N44" s="47"/>
      <c r="O44" s="46">
        <f>('[1]For Format '!BL89+'[1]For Format '!BL92)/100</f>
        <v>126.03842740300746</v>
      </c>
      <c r="P44" s="46">
        <f>('[1]For Format '!AK89+'[1]For Format '!AK92)/100</f>
        <v>20.269072641433279</v>
      </c>
      <c r="Q44" s="46">
        <f>('[1]For Format '!AL89+'[1]For Format '!AL92)/100</f>
        <v>2.6328097081600879</v>
      </c>
      <c r="R44" s="46">
        <f>('[1]For Format '!AH89+'[1]For Format '!AH92+[1]Sheet1!$O$9)/100</f>
        <v>17.916501847494466</v>
      </c>
      <c r="S44" s="34">
        <f>SUM(N44:R44)</f>
        <v>166.85681160009528</v>
      </c>
      <c r="T44" s="46">
        <f>('[1]For Format '!BM89+'[1]For Format '!BM92+[1]Sheet1!$M$10)/100</f>
        <v>10.860961609201002</v>
      </c>
      <c r="U44" s="44"/>
      <c r="V44" s="35">
        <f t="shared" si="6"/>
        <v>7902.7600032079845</v>
      </c>
      <c r="W44" s="48">
        <f>V44/F44*10</f>
        <v>6.7771277324012811</v>
      </c>
      <c r="X44" s="48"/>
    </row>
    <row r="45" spans="1:24" s="28" customFormat="1" ht="34" x14ac:dyDescent="0.2">
      <c r="A45" s="64"/>
      <c r="B45" s="42" t="s">
        <v>67</v>
      </c>
      <c r="C45" s="44">
        <f>'[1]For Format '!D98+'[1]For Format '!D101+'[1]For Format '!D120</f>
        <v>40040</v>
      </c>
      <c r="D45" s="44">
        <f t="shared" si="0"/>
        <v>40040</v>
      </c>
      <c r="E45" s="44">
        <f>'[1]For Format '!I98+'[1]For Format '!I101+'[1]For Format '!I120</f>
        <v>426628.73</v>
      </c>
      <c r="F45" s="47">
        <f>'[1]For Format '!N98+'[1]For Format '!N101+'[1]For Format '!N120</f>
        <v>719.40617999999995</v>
      </c>
      <c r="G45" s="45">
        <f>F45/$F$85</f>
        <v>2.9706902563579596E-2</v>
      </c>
      <c r="H45" s="46">
        <f>('[1]For Format '!W98+'[1]For Format '!W101+'[1]For Format '!W120+[1]Sheet1!$N$9)/100</f>
        <v>101.11570563012883</v>
      </c>
      <c r="I45" s="46">
        <f>('[1]For Format '!O98+'[1]For Format '!O101+'[1]For Format '!O120+[1]Sheet1!$E$9)/100</f>
        <v>347.78881513690715</v>
      </c>
      <c r="J45" s="46">
        <f>('[1]For Format '!X98+'[1]For Format '!X101+'[1]For Format '!X120+[1]Sheet1!$F$9)/100</f>
        <v>9.4849343447935013</v>
      </c>
      <c r="K45" s="46">
        <f>('[1]For Format '!Y98+'[1]For Format '!Y101+'[1]For Format '!Y120)/100</f>
        <v>4.0377792989080863</v>
      </c>
      <c r="L45" s="34">
        <f t="shared" si="13"/>
        <v>462.42723441073758</v>
      </c>
      <c r="M45" s="47">
        <f>L45/F45*10</f>
        <v>6.4279018900106974</v>
      </c>
      <c r="N45" s="47"/>
      <c r="O45" s="46">
        <f>('[1]For Format '!BL98+'[1]For Format '!BL101+'[1]For Format '!BL120)/100</f>
        <v>-3.5442865000914572</v>
      </c>
      <c r="P45" s="46">
        <f>('[1]For Format '!AK98+'[1]For Format '!AK101+'[1]For Format '!AK120)/100</f>
        <v>0</v>
      </c>
      <c r="Q45" s="46">
        <f>('[1]For Format '!AL98+'[1]For Format '!AL101+'[1]For Format '!AL120)/100</f>
        <v>0</v>
      </c>
      <c r="R45" s="46">
        <f>('[1]For Format '!AH98+'[1]For Format '!AH101+'[1]For Format '!AH120+[1]Sheet1!$O$10)/100</f>
        <v>1.2196136623987117</v>
      </c>
      <c r="S45" s="34">
        <f>SUM(N45:R45)</f>
        <v>-2.3246728376927455</v>
      </c>
      <c r="T45" s="46">
        <f>('[1]For Format '!BM98+'[1]For Format '!BM101+'[1]For Format '!BM120+[1]Sheet1!$M$9)/100</f>
        <v>0.35816879844346466</v>
      </c>
      <c r="U45" s="44"/>
      <c r="V45" s="35">
        <f t="shared" si="6"/>
        <v>460.4607303714883</v>
      </c>
      <c r="W45" s="48">
        <f>V45/F45*10</f>
        <v>6.4005667892856897</v>
      </c>
      <c r="X45" s="48"/>
    </row>
    <row r="46" spans="1:24" s="28" customFormat="1" x14ac:dyDescent="0.2">
      <c r="A46" s="64"/>
      <c r="B46" s="42"/>
      <c r="C46" s="43"/>
      <c r="D46" s="44"/>
      <c r="E46" s="43"/>
      <c r="F46" s="35"/>
      <c r="G46" s="33"/>
      <c r="H46" s="35"/>
      <c r="I46" s="35"/>
      <c r="J46" s="35"/>
      <c r="K46" s="35"/>
      <c r="L46" s="35"/>
      <c r="M46" s="47"/>
      <c r="N46" s="35"/>
      <c r="O46" s="35"/>
      <c r="P46" s="35"/>
      <c r="Q46" s="35"/>
      <c r="R46" s="35"/>
      <c r="S46" s="34"/>
      <c r="T46" s="35"/>
      <c r="U46" s="43"/>
      <c r="V46" s="35">
        <f t="shared" si="6"/>
        <v>0</v>
      </c>
      <c r="W46" s="48"/>
      <c r="X46" s="50"/>
    </row>
    <row r="47" spans="1:24" s="52" customFormat="1" ht="17" x14ac:dyDescent="0.2">
      <c r="A47" s="29">
        <v>5</v>
      </c>
      <c r="B47" s="51" t="s">
        <v>68</v>
      </c>
      <c r="C47" s="39">
        <f>SUM(C48:C49)</f>
        <v>33774</v>
      </c>
      <c r="D47" s="31">
        <f t="shared" si="0"/>
        <v>33774</v>
      </c>
      <c r="E47" s="39">
        <f>SUM(E48:E49)</f>
        <v>647265.49408740364</v>
      </c>
      <c r="F47" s="34">
        <f>SUM(F48:F49)</f>
        <v>1258.931386</v>
      </c>
      <c r="G47" s="33">
        <f>F47/$F$85</f>
        <v>5.1985864255620129E-2</v>
      </c>
      <c r="H47" s="34">
        <f>SUM(H48:H49)</f>
        <v>110.91296047459225</v>
      </c>
      <c r="I47" s="34">
        <f>SUM(I48:I49)</f>
        <v>790.31617481115597</v>
      </c>
      <c r="J47" s="34">
        <f>SUM(J48:J49)</f>
        <v>28.554501256645313</v>
      </c>
      <c r="K47" s="34">
        <f>SUM(K48:K49)</f>
        <v>10.331647324630813</v>
      </c>
      <c r="L47" s="34">
        <f>SUM(H47:K47)</f>
        <v>940.11528386702435</v>
      </c>
      <c r="M47" s="32">
        <f>L47/F47*10</f>
        <v>7.467565701527632</v>
      </c>
      <c r="N47" s="46">
        <v>0</v>
      </c>
      <c r="O47" s="34">
        <f>SUM(O48:O49)</f>
        <v>14.065882345937938</v>
      </c>
      <c r="P47" s="34">
        <f>SUM(P48:P49)</f>
        <v>2.327477779215831</v>
      </c>
      <c r="Q47" s="46">
        <f>([1]Sheet1!$K$8)/100</f>
        <v>0.30232296272499853</v>
      </c>
      <c r="R47" s="34">
        <f>SUM(R48:R49)</f>
        <v>2.1972789935764414</v>
      </c>
      <c r="S47" s="34">
        <f>SUM(N47:R47)</f>
        <v>18.892962081455209</v>
      </c>
      <c r="T47" s="34">
        <f>SUM(T48:T49)</f>
        <v>1.2881741265444655</v>
      </c>
      <c r="U47" s="39"/>
      <c r="V47" s="35">
        <f t="shared" si="6"/>
        <v>960.29642007502412</v>
      </c>
      <c r="W47" s="36">
        <f>V47/F47*10</f>
        <v>7.6278694037978667</v>
      </c>
      <c r="X47" s="40"/>
    </row>
    <row r="48" spans="1:24" s="71" customFormat="1" ht="17" x14ac:dyDescent="0.2">
      <c r="A48" s="64"/>
      <c r="B48" s="42" t="s">
        <v>69</v>
      </c>
      <c r="C48" s="44">
        <f>'[1]For Format '!D111</f>
        <v>33662</v>
      </c>
      <c r="D48" s="44">
        <f t="shared" si="0"/>
        <v>33662</v>
      </c>
      <c r="E48" s="44">
        <f>F48*10^6/1945</f>
        <v>646438.04113110539</v>
      </c>
      <c r="F48" s="47">
        <f>'[1]For Format '!N111</f>
        <v>1257.3219899999999</v>
      </c>
      <c r="G48" s="45">
        <f>F48/$F$85</f>
        <v>5.1919406430420159E-2</v>
      </c>
      <c r="H48" s="46">
        <f>('[1]For Format '!W111)/100</f>
        <v>110.63073681506748</v>
      </c>
      <c r="I48" s="46">
        <f>('[1]For Format '!O111)/100</f>
        <v>789.10747774237245</v>
      </c>
      <c r="J48" s="46">
        <f>('[1]For Format '!X111)/100</f>
        <v>28.518436507915943</v>
      </c>
      <c r="K48" s="46">
        <f>('[1]For Format '!Y111)/100</f>
        <v>10.318413058324888</v>
      </c>
      <c r="L48" s="34">
        <f t="shared" ref="L48:L49" si="14">SUM(H48:K48)</f>
        <v>938.5750641236807</v>
      </c>
      <c r="M48" s="47">
        <f>L48/F48*10</f>
        <v>7.4648743248631222</v>
      </c>
      <c r="N48" s="47"/>
      <c r="O48" s="46">
        <f>('[1]For Format '!BL111)/100</f>
        <v>14.070488126888002</v>
      </c>
      <c r="P48" s="46">
        <f>('[1]For Format '!AK111)/100</f>
        <v>0</v>
      </c>
      <c r="Q48" s="47"/>
      <c r="R48" s="46">
        <f>('[1]For Format '!AH111)/100</f>
        <v>2.0404790564011428</v>
      </c>
      <c r="S48" s="34">
        <f>SUM(N48:R48)</f>
        <v>16.110967183289144</v>
      </c>
      <c r="T48" s="46">
        <f>('[1]For Format '!BM111)/100</f>
        <v>1.2881741265444655</v>
      </c>
      <c r="U48" s="44"/>
      <c r="V48" s="35">
        <f t="shared" si="6"/>
        <v>955.97420543351438</v>
      </c>
      <c r="W48" s="48">
        <f>V48/F48*10</f>
        <v>7.6032568668707876</v>
      </c>
      <c r="X48" s="48"/>
    </row>
    <row r="49" spans="1:24" s="72" customFormat="1" ht="34" x14ac:dyDescent="0.2">
      <c r="A49" s="64"/>
      <c r="B49" s="42" t="s">
        <v>70</v>
      </c>
      <c r="C49" s="44">
        <f>'[1]For Format '!D114</f>
        <v>112</v>
      </c>
      <c r="D49" s="44">
        <f t="shared" si="0"/>
        <v>112</v>
      </c>
      <c r="E49" s="44">
        <f>F49*10^6/1945</f>
        <v>827.45295629820055</v>
      </c>
      <c r="F49" s="47">
        <f>'[1]For Format '!N114</f>
        <v>1.609396</v>
      </c>
      <c r="G49" s="45">
        <f>F49/$F$85</f>
        <v>6.6457825199965276E-5</v>
      </c>
      <c r="H49" s="46">
        <f>('[1]For Format '!W114)/100</f>
        <v>0.2822236595247784</v>
      </c>
      <c r="I49" s="46">
        <f>('[1]For Format '!O114)/100</f>
        <v>1.2086970687834908</v>
      </c>
      <c r="J49" s="46">
        <f>('[1]For Format '!X114)/100</f>
        <v>3.6064748729369156E-2</v>
      </c>
      <c r="K49" s="46">
        <f>('[1]For Format '!Y114)/100</f>
        <v>1.323426630592521E-2</v>
      </c>
      <c r="L49" s="34">
        <f t="shared" si="14"/>
        <v>1.5402197433435638</v>
      </c>
      <c r="M49" s="47">
        <f>L49/F49*10</f>
        <v>9.5701725575530432</v>
      </c>
      <c r="N49" s="47"/>
      <c r="O49" s="46">
        <f>('[1]For Format '!BL114)/100</f>
        <v>-4.6057809500633998E-3</v>
      </c>
      <c r="P49" s="46">
        <f>([1]Sheet1!$J$8)/100</f>
        <v>2.327477779215831</v>
      </c>
      <c r="Q49" s="47"/>
      <c r="R49" s="46">
        <f>('[1]For Format '!AH114)/100</f>
        <v>0.15679993717529869</v>
      </c>
      <c r="S49" s="34">
        <f>SUM(N49:R49)</f>
        <v>2.4796719354410661</v>
      </c>
      <c r="T49" s="46">
        <f>('[1]For Format '!BM114)/100</f>
        <v>0</v>
      </c>
      <c r="U49" s="44"/>
      <c r="V49" s="35">
        <f t="shared" si="6"/>
        <v>4.0198916787846297</v>
      </c>
      <c r="W49" s="48">
        <f>V49/F49*10</f>
        <v>24.977641790986368</v>
      </c>
      <c r="X49" s="48"/>
    </row>
    <row r="50" spans="1:24" s="73" customFormat="1" x14ac:dyDescent="0.2">
      <c r="A50" s="64"/>
      <c r="B50" s="42"/>
      <c r="C50" s="43"/>
      <c r="D50" s="44"/>
      <c r="E50" s="43"/>
      <c r="F50" s="35"/>
      <c r="G50" s="33"/>
      <c r="H50" s="35"/>
      <c r="I50" s="35"/>
      <c r="J50" s="35"/>
      <c r="K50" s="35"/>
      <c r="L50" s="35"/>
      <c r="M50" s="47"/>
      <c r="N50" s="35"/>
      <c r="O50" s="35"/>
      <c r="P50" s="35"/>
      <c r="Q50" s="35"/>
      <c r="R50" s="35"/>
      <c r="S50" s="34"/>
      <c r="T50" s="35"/>
      <c r="U50" s="43"/>
      <c r="V50" s="35">
        <f t="shared" si="6"/>
        <v>0</v>
      </c>
      <c r="W50" s="48"/>
      <c r="X50" s="50"/>
    </row>
    <row r="51" spans="1:24" s="52" customFormat="1" ht="17" x14ac:dyDescent="0.2">
      <c r="A51" s="29">
        <v>6</v>
      </c>
      <c r="B51" s="30" t="s">
        <v>71</v>
      </c>
      <c r="C51" s="39">
        <f>SUM(C52:C53)</f>
        <v>32172</v>
      </c>
      <c r="D51" s="31">
        <f t="shared" si="0"/>
        <v>32172</v>
      </c>
      <c r="E51" s="39">
        <f>SUM(E52:E53)</f>
        <v>313334.70999999996</v>
      </c>
      <c r="F51" s="34">
        <f>SUM(F52:F53)</f>
        <v>209.60420500000004</v>
      </c>
      <c r="G51" s="33">
        <f>F51/$F$85</f>
        <v>8.6553213858290255E-3</v>
      </c>
      <c r="H51" s="34">
        <f>SUM(H52:H53)</f>
        <v>17.239364004965307</v>
      </c>
      <c r="I51" s="34">
        <f>SUM(I52:I53)</f>
        <v>122.84000136938371</v>
      </c>
      <c r="J51" s="34">
        <f>SUM(J52:J53)</f>
        <v>4.4382679809210774</v>
      </c>
      <c r="K51" s="34">
        <f>SUM(K52:K53)</f>
        <v>1.6058630861362497</v>
      </c>
      <c r="L51" s="34">
        <f>SUM(H51:K51)</f>
        <v>146.12349644140633</v>
      </c>
      <c r="M51" s="32">
        <f>L51/F51*10</f>
        <v>6.9714010003475977</v>
      </c>
      <c r="N51" s="46">
        <f>([1]Sheet1!$C$11)/100</f>
        <v>0.66420309681836576</v>
      </c>
      <c r="O51" s="34">
        <f>SUM(O52:O53)</f>
        <v>2.1862807085398104</v>
      </c>
      <c r="P51" s="46">
        <f>([1]Sheet1!$J$11)/100</f>
        <v>0.36176328246653894</v>
      </c>
      <c r="Q51" s="34">
        <f>SUM(Q52:Q53)</f>
        <v>4.6990501192777465E-2</v>
      </c>
      <c r="R51" s="34">
        <f>SUM(R52:R53)</f>
        <v>0.34152629439014492</v>
      </c>
      <c r="S51" s="34">
        <f>SUM(N51:R51)</f>
        <v>3.6007638834076374</v>
      </c>
      <c r="T51" s="34">
        <f>SUM(T52:T53)</f>
        <v>0.20022279248749741</v>
      </c>
      <c r="U51" s="39"/>
      <c r="V51" s="35">
        <f t="shared" si="6"/>
        <v>149.92448311730146</v>
      </c>
      <c r="W51" s="36">
        <f>V51/F51*10</f>
        <v>7.1527421464326748</v>
      </c>
      <c r="X51" s="40"/>
    </row>
    <row r="52" spans="1:24" s="28" customFormat="1" ht="17" x14ac:dyDescent="0.2">
      <c r="A52" s="64"/>
      <c r="B52" s="65" t="s">
        <v>72</v>
      </c>
      <c r="C52" s="44">
        <f>'[1]For Format '!D124+'[1]For Format '!D134</f>
        <v>22980</v>
      </c>
      <c r="D52" s="44">
        <f t="shared" si="0"/>
        <v>22980</v>
      </c>
      <c r="E52" s="44">
        <f>'[1]For Format '!I124+'[1]For Format '!I134</f>
        <v>200213.24</v>
      </c>
      <c r="F52" s="47">
        <f>'[1]For Format '!N124+'[1]For Format '!N134</f>
        <v>44.157415</v>
      </c>
      <c r="G52" s="45">
        <f>F52/$F$85</f>
        <v>1.8234205673136534E-3</v>
      </c>
      <c r="H52" s="46">
        <f>('[1]For Format '!W124+'[1]For Format '!W134)/100</f>
        <v>9.0072588283131623</v>
      </c>
      <c r="I52" s="46">
        <f>('[1]For Format '!O124+'[1]For Format '!O134)/100</f>
        <v>24.321677432484165</v>
      </c>
      <c r="J52" s="46">
        <f>('[1]For Format '!X124+'[1]For Format '!X134)/100</f>
        <v>1.4738993430631746</v>
      </c>
      <c r="K52" s="46">
        <f>('[1]For Format '!Y124+'[1]For Format '!Y134)/100</f>
        <v>0.55406601454092796</v>
      </c>
      <c r="L52" s="34">
        <f t="shared" ref="L52:L53" si="15">SUM(H52:K52)</f>
        <v>35.35690161840143</v>
      </c>
      <c r="M52" s="47">
        <f>L52/F52*10</f>
        <v>8.0070134581930201</v>
      </c>
      <c r="N52" s="47"/>
      <c r="O52" s="46">
        <f>('[1]For Format '!BL124+'[1]For Format '!BL134)/100</f>
        <v>0.45325328024939887</v>
      </c>
      <c r="P52" s="47"/>
      <c r="Q52" s="46">
        <f>('[1]For Format '!AL124+'[1]For Format '!AL134)/100</f>
        <v>1.2142249428052006E-2</v>
      </c>
      <c r="R52" s="46">
        <f>('[1]For Format '!AH124+'[1]For Format '!AH134)/100</f>
        <v>8.6661211019883902E-2</v>
      </c>
      <c r="S52" s="35">
        <f>SUM(N52:R52)</f>
        <v>0.55205674069733479</v>
      </c>
      <c r="T52" s="46">
        <f>('[1]For Format '!BM124+'[1]For Format '!BM134)/100</f>
        <v>0.10771087079263494</v>
      </c>
      <c r="U52" s="44"/>
      <c r="V52" s="35">
        <f t="shared" si="6"/>
        <v>36.016669229891406</v>
      </c>
      <c r="W52" s="48">
        <f>V52/F52*10</f>
        <v>8.1564261019109487</v>
      </c>
      <c r="X52" s="48"/>
    </row>
    <row r="53" spans="1:24" s="28" customFormat="1" ht="17" x14ac:dyDescent="0.2">
      <c r="A53" s="64"/>
      <c r="B53" s="42" t="s">
        <v>73</v>
      </c>
      <c r="C53" s="44">
        <f>'[1]For Format '!D127+'[1]For Format '!D137</f>
        <v>9192</v>
      </c>
      <c r="D53" s="44">
        <f t="shared" si="0"/>
        <v>9192</v>
      </c>
      <c r="E53" s="44">
        <f>'[1]For Format '!I127+'[1]For Format '!I137</f>
        <v>113121.46999999997</v>
      </c>
      <c r="F53" s="47">
        <f>'[1]For Format '!N127+'[1]For Format '!N137</f>
        <v>165.44679000000002</v>
      </c>
      <c r="G53" s="45">
        <f>F53/$F$85</f>
        <v>6.8319008185153711E-3</v>
      </c>
      <c r="H53" s="46">
        <f>('[1]For Format '!W127+'[1]For Format '!W137)/100</f>
        <v>8.2321051766521443</v>
      </c>
      <c r="I53" s="46">
        <f>('[1]For Format '!O127+'[1]For Format '!O137)/100</f>
        <v>98.518323936899549</v>
      </c>
      <c r="J53" s="46">
        <f>('[1]For Format '!X127+'[1]For Format '!X137)/100</f>
        <v>2.9643686378579033</v>
      </c>
      <c r="K53" s="46">
        <f>('[1]For Format '!Y127+'[1]For Format '!Y137)/100</f>
        <v>1.0517970715953218</v>
      </c>
      <c r="L53" s="34">
        <f t="shared" si="15"/>
        <v>110.76659482300491</v>
      </c>
      <c r="M53" s="47">
        <f>L53/F53*10</f>
        <v>6.6949981213298182</v>
      </c>
      <c r="N53" s="47"/>
      <c r="O53" s="46">
        <f>('[1]For Format '!BL127+'[1]For Format '!BL137)/100</f>
        <v>1.7330274282904115</v>
      </c>
      <c r="P53" s="47"/>
      <c r="Q53" s="46">
        <f>('[1]For Format '!AL127+'[1]For Format '!AL137)/100</f>
        <v>3.484825176472546E-2</v>
      </c>
      <c r="R53" s="46">
        <f>('[1]For Format '!AH127+'[1]For Format '!AH137)/100</f>
        <v>0.25486508337026104</v>
      </c>
      <c r="S53" s="35">
        <f>SUM(N53:R53)</f>
        <v>2.0227407634253982</v>
      </c>
      <c r="T53" s="46">
        <f>('[1]For Format '!BM127+'[1]For Format '!BM137)/100</f>
        <v>9.2511921694862456E-2</v>
      </c>
      <c r="U53" s="44"/>
      <c r="V53" s="35">
        <f t="shared" si="6"/>
        <v>112.88184750812518</v>
      </c>
      <c r="W53" s="48">
        <f>V53/F53*10</f>
        <v>6.8228490566740616</v>
      </c>
      <c r="X53" s="48"/>
    </row>
    <row r="54" spans="1:24" s="28" customFormat="1" x14ac:dyDescent="0.2">
      <c r="A54" s="64"/>
      <c r="B54" s="42"/>
      <c r="C54" s="43"/>
      <c r="D54" s="44"/>
      <c r="E54" s="43"/>
      <c r="F54" s="35"/>
      <c r="G54" s="33"/>
      <c r="H54" s="35"/>
      <c r="I54" s="35"/>
      <c r="J54" s="35"/>
      <c r="K54" s="35"/>
      <c r="L54" s="35"/>
      <c r="M54" s="47"/>
      <c r="N54" s="35"/>
      <c r="O54" s="35"/>
      <c r="P54" s="35"/>
      <c r="Q54" s="35"/>
      <c r="R54" s="35"/>
      <c r="S54" s="34"/>
      <c r="T54" s="35"/>
      <c r="U54" s="43"/>
      <c r="V54" s="35">
        <f t="shared" si="6"/>
        <v>0</v>
      </c>
      <c r="W54" s="48"/>
      <c r="X54" s="50"/>
    </row>
    <row r="55" spans="1:24" s="52" customFormat="1" ht="17" x14ac:dyDescent="0.2">
      <c r="A55" s="29">
        <v>7</v>
      </c>
      <c r="B55" s="51" t="s">
        <v>74</v>
      </c>
      <c r="C55" s="74">
        <f>SUM(C56:C57)</f>
        <v>10905</v>
      </c>
      <c r="D55" s="31">
        <f t="shared" si="0"/>
        <v>10905</v>
      </c>
      <c r="E55" s="74">
        <f>SUM(E56:E57)</f>
        <v>644026.36999999988</v>
      </c>
      <c r="F55" s="75">
        <f>SUM(F56:F57)</f>
        <v>687.99805000000003</v>
      </c>
      <c r="G55" s="33">
        <f>F55/$F$85</f>
        <v>2.8409946430099847E-2</v>
      </c>
      <c r="H55" s="75">
        <f>SUM(H56:H57)</f>
        <v>67.424625672624316</v>
      </c>
      <c r="I55" s="75">
        <f>SUM(I56:I57)</f>
        <v>480.43774164579588</v>
      </c>
      <c r="J55" s="75">
        <f>SUM(J56:J57)</f>
        <v>17.358445309363368</v>
      </c>
      <c r="K55" s="75">
        <f>SUM(K56:K57)</f>
        <v>6.2806677458075839</v>
      </c>
      <c r="L55" s="34">
        <f>SUM(H55:K55)</f>
        <v>571.50148037359111</v>
      </c>
      <c r="M55" s="32">
        <f>L55/F55*10</f>
        <v>8.3067311073569332</v>
      </c>
      <c r="N55" s="75">
        <f>SUM(N56:N57)</f>
        <v>2.5977550657134159</v>
      </c>
      <c r="O55" s="75">
        <f>SUM(O56:O57)</f>
        <v>8.5507306618805394</v>
      </c>
      <c r="P55" s="75">
        <f>SUM(P56:P57)</f>
        <v>1.4148871092565187</v>
      </c>
      <c r="Q55" s="46">
        <f>([1]Sheet1!$K$12)/100</f>
        <v>0.18378386535486368</v>
      </c>
      <c r="R55" s="75">
        <f>SUM(R56:R57)</f>
        <v>1.3357385197030274</v>
      </c>
      <c r="S55" s="34">
        <f>SUM(N55:R55)</f>
        <v>14.082895221908366</v>
      </c>
      <c r="T55" s="75">
        <f>SUM(T56:T57)</f>
        <v>0.78308844982383152</v>
      </c>
      <c r="U55" s="74"/>
      <c r="V55" s="35">
        <f t="shared" si="6"/>
        <v>586.36746404532312</v>
      </c>
      <c r="W55" s="36">
        <f>V55/F55*10</f>
        <v>8.5228070638473916</v>
      </c>
      <c r="X55" s="49"/>
    </row>
    <row r="56" spans="1:24" s="28" customFormat="1" ht="17" x14ac:dyDescent="0.2">
      <c r="A56" s="64"/>
      <c r="B56" s="42" t="s">
        <v>75</v>
      </c>
      <c r="C56" s="43">
        <f>'[1]For Format '!D146</f>
        <v>5608</v>
      </c>
      <c r="D56" s="44">
        <f t="shared" si="0"/>
        <v>5608</v>
      </c>
      <c r="E56" s="43">
        <f>'[1]For Format '!I146</f>
        <v>242753.24</v>
      </c>
      <c r="F56" s="35">
        <f>'[1]For Format '!N146</f>
        <v>225.112405</v>
      </c>
      <c r="G56" s="45">
        <f>F56/$F$85</f>
        <v>9.295711473020803E-3</v>
      </c>
      <c r="H56" s="46">
        <f>('[1]For Format '!W146)/100</f>
        <v>24.342903627961054</v>
      </c>
      <c r="I56" s="46">
        <f>('[1]For Format '!O146)/100</f>
        <v>156.20867663023901</v>
      </c>
      <c r="J56" s="46">
        <f>('[1]For Format '!X146)/100</f>
        <v>5.7626011875926757</v>
      </c>
      <c r="K56" s="46">
        <f>('[1]For Format '!Y146)/100</f>
        <v>2.0298644310490714</v>
      </c>
      <c r="L56" s="34">
        <f t="shared" ref="L56:L57" si="16">SUM(H56:K56)</f>
        <v>188.34404587684182</v>
      </c>
      <c r="M56" s="47">
        <f>L56/F56*10</f>
        <v>8.3666666826664589</v>
      </c>
      <c r="N56" s="46">
        <f>('[1]For Format '!AM146)/100</f>
        <v>1.081960045622568</v>
      </c>
      <c r="O56" s="46">
        <f>('[1]For Format '!BL146)/100</f>
        <v>7.2164154616975615</v>
      </c>
      <c r="P56" s="46">
        <f>('[1]For Format '!AK146)/100</f>
        <v>0.56827739884690065</v>
      </c>
      <c r="Q56" s="35"/>
      <c r="R56" s="46">
        <f>('[1]For Format '!AH146)/100</f>
        <v>-0.14565652150752464</v>
      </c>
      <c r="S56" s="35">
        <f>SUM(N56:R56)</f>
        <v>8.7209963846595056</v>
      </c>
      <c r="T56" s="46">
        <f>('[1]For Format '!BM146)/100</f>
        <v>0.21951521161082174</v>
      </c>
      <c r="U56" s="43"/>
      <c r="V56" s="35">
        <f t="shared" si="6"/>
        <v>197.28455747311213</v>
      </c>
      <c r="W56" s="48">
        <f>V56/F56*10</f>
        <v>8.7638243424706932</v>
      </c>
      <c r="X56" s="48"/>
    </row>
    <row r="57" spans="1:24" s="28" customFormat="1" ht="17" x14ac:dyDescent="0.2">
      <c r="A57" s="64"/>
      <c r="B57" s="42" t="s">
        <v>76</v>
      </c>
      <c r="C57" s="43">
        <f>'[1]For Format '!D149</f>
        <v>5297</v>
      </c>
      <c r="D57" s="44">
        <f t="shared" si="0"/>
        <v>5297</v>
      </c>
      <c r="E57" s="43">
        <f>'[1]For Format '!I149</f>
        <v>401273.12999999995</v>
      </c>
      <c r="F57" s="35">
        <f>'[1]For Format '!N149</f>
        <v>462.88564500000001</v>
      </c>
      <c r="G57" s="45">
        <f>F57/$F$85</f>
        <v>1.9114234957079042E-2</v>
      </c>
      <c r="H57" s="46">
        <f>('[1]For Format '!W149)/100</f>
        <v>43.081722044663259</v>
      </c>
      <c r="I57" s="46">
        <f>('[1]For Format '!O149)/100</f>
        <v>324.22906501555684</v>
      </c>
      <c r="J57" s="46">
        <f>('[1]For Format '!X149)/100</f>
        <v>11.595844121770693</v>
      </c>
      <c r="K57" s="46">
        <f>('[1]For Format '!Y149)/100</f>
        <v>4.250803314758512</v>
      </c>
      <c r="L57" s="34">
        <f t="shared" si="16"/>
        <v>383.15743449674932</v>
      </c>
      <c r="M57" s="47">
        <f>L57/F57*10</f>
        <v>8.2775829977779782</v>
      </c>
      <c r="N57" s="46">
        <f>('[1]For Format '!AM149)/100</f>
        <v>1.5157950200908479</v>
      </c>
      <c r="O57" s="46">
        <f>('[1]For Format '!BL149)/100</f>
        <v>1.334315200182977</v>
      </c>
      <c r="P57" s="46">
        <f>('[1]For Format '!AK149)/100</f>
        <v>0.84660971040961797</v>
      </c>
      <c r="Q57" s="35"/>
      <c r="R57" s="46">
        <f>('[1]For Format '!AH149)/100</f>
        <v>1.4813950412105521</v>
      </c>
      <c r="S57" s="35">
        <f>SUM(N57:R57)</f>
        <v>5.1781149718939954</v>
      </c>
      <c r="T57" s="46">
        <f>('[1]For Format '!BM149)/100</f>
        <v>0.56357323821300975</v>
      </c>
      <c r="U57" s="43"/>
      <c r="V57" s="35">
        <f t="shared" si="6"/>
        <v>388.89912270685625</v>
      </c>
      <c r="W57" s="48">
        <f>V57/F57*10</f>
        <v>8.4016241788370056</v>
      </c>
      <c r="X57" s="48"/>
    </row>
    <row r="58" spans="1:24" s="28" customFormat="1" x14ac:dyDescent="0.2">
      <c r="A58" s="64"/>
      <c r="B58" s="42"/>
      <c r="C58" s="44"/>
      <c r="D58" s="44"/>
      <c r="E58" s="44"/>
      <c r="F58" s="47"/>
      <c r="G58" s="33"/>
      <c r="H58" s="47"/>
      <c r="I58" s="47"/>
      <c r="J58" s="47"/>
      <c r="K58" s="47"/>
      <c r="L58" s="35"/>
      <c r="M58" s="47"/>
      <c r="N58" s="47"/>
      <c r="O58" s="47"/>
      <c r="P58" s="47"/>
      <c r="Q58" s="47"/>
      <c r="R58" s="47"/>
      <c r="S58" s="34"/>
      <c r="T58" s="47"/>
      <c r="U58" s="44"/>
      <c r="V58" s="35">
        <f t="shared" si="6"/>
        <v>0</v>
      </c>
      <c r="W58" s="48"/>
      <c r="X58" s="50"/>
    </row>
    <row r="59" spans="1:24" s="28" customFormat="1" ht="17" x14ac:dyDescent="0.2">
      <c r="A59" s="76">
        <v>8</v>
      </c>
      <c r="B59" s="70" t="s">
        <v>77</v>
      </c>
      <c r="C59" s="74">
        <f>C63</f>
        <v>3108</v>
      </c>
      <c r="D59" s="31">
        <f t="shared" si="0"/>
        <v>3108</v>
      </c>
      <c r="E59" s="74">
        <f>E63</f>
        <v>1521037.4500000002</v>
      </c>
      <c r="F59" s="75">
        <f>F63</f>
        <v>2529.1235740000002</v>
      </c>
      <c r="G59" s="33">
        <f>F59/$F$85</f>
        <v>0.1044367280582302</v>
      </c>
      <c r="H59" s="75">
        <f>H63</f>
        <v>224.60179353767995</v>
      </c>
      <c r="I59" s="75">
        <f>I63</f>
        <v>1600.4119767868524</v>
      </c>
      <c r="J59" s="75">
        <f>J63</f>
        <v>57.823649899649382</v>
      </c>
      <c r="K59" s="75">
        <f>K63</f>
        <v>20.921869810178141</v>
      </c>
      <c r="L59" s="34">
        <f>SUM(H59:K59)</f>
        <v>1903.7592900343598</v>
      </c>
      <c r="M59" s="32">
        <f>L59/F59*10</f>
        <v>7.527347851269365</v>
      </c>
      <c r="N59" s="75">
        <f>N63</f>
        <v>8.6535214858111278</v>
      </c>
      <c r="O59" s="75">
        <f>O63</f>
        <v>28.4837983682832</v>
      </c>
      <c r="P59" s="75">
        <f>P63</f>
        <v>4.7132064764489261</v>
      </c>
      <c r="Q59" s="75">
        <f>Q63</f>
        <v>0.61221230922976555</v>
      </c>
      <c r="R59" s="75">
        <f>R63</f>
        <v>4.4495503568583414</v>
      </c>
      <c r="S59" s="34">
        <f>SUM(N59:R59)</f>
        <v>46.912288996631361</v>
      </c>
      <c r="T59" s="75">
        <f>T63</f>
        <v>2.6085880132737014</v>
      </c>
      <c r="U59" s="74"/>
      <c r="V59" s="35">
        <f t="shared" si="6"/>
        <v>1953.2801670442648</v>
      </c>
      <c r="W59" s="36">
        <f>V59/F59*10</f>
        <v>7.7231503716325109</v>
      </c>
      <c r="X59" s="77"/>
    </row>
    <row r="60" spans="1:24" s="28" customFormat="1" x14ac:dyDescent="0.2">
      <c r="A60" s="76"/>
      <c r="B60" s="70"/>
      <c r="C60" s="74"/>
      <c r="D60" s="31"/>
      <c r="E60" s="74"/>
      <c r="F60" s="75"/>
      <c r="G60" s="33"/>
      <c r="H60" s="75"/>
      <c r="I60" s="75"/>
      <c r="J60" s="75"/>
      <c r="K60" s="75"/>
      <c r="L60" s="34"/>
      <c r="M60" s="32"/>
      <c r="N60" s="75"/>
      <c r="O60" s="75"/>
      <c r="P60" s="75"/>
      <c r="Q60" s="75"/>
      <c r="R60" s="75"/>
      <c r="S60" s="34"/>
      <c r="T60" s="75"/>
      <c r="U60" s="74"/>
      <c r="V60" s="35"/>
      <c r="W60" s="36"/>
      <c r="X60" s="77"/>
    </row>
    <row r="61" spans="1:24" s="28" customFormat="1" ht="34" x14ac:dyDescent="0.2">
      <c r="A61" s="78"/>
      <c r="B61" s="69" t="s">
        <v>78</v>
      </c>
      <c r="C61" s="67">
        <v>3025</v>
      </c>
      <c r="D61" s="44">
        <f>C61</f>
        <v>3025</v>
      </c>
      <c r="E61" s="67">
        <v>1480417.7240186615</v>
      </c>
      <c r="F61" s="68">
        <v>2461.5826291344915</v>
      </c>
      <c r="G61" s="45">
        <v>0.10164771633724141</v>
      </c>
      <c r="H61" s="68">
        <v>218.60374049275475</v>
      </c>
      <c r="I61" s="68">
        <f>$C$61/$C$63*I63</f>
        <v>1557.6725321043207</v>
      </c>
      <c r="J61" s="68">
        <f>$C$61/$C$63*J63</f>
        <v>56.279453328970199</v>
      </c>
      <c r="K61" s="68">
        <f>$C$61/$C$63*K63</f>
        <v>20.363145487705559</v>
      </c>
      <c r="L61" s="35">
        <f t="shared" ref="L61:L62" si="17">SUM(H61:K61)</f>
        <v>1852.9188714137513</v>
      </c>
      <c r="M61" s="47"/>
      <c r="N61" s="68">
        <f t="shared" ref="N61:T61" si="18">$C$61/$C$63*N63</f>
        <v>8.4224268000574849</v>
      </c>
      <c r="O61" s="68">
        <f t="shared" si="18"/>
        <v>27.72313065124089</v>
      </c>
      <c r="P61" s="68">
        <f t="shared" si="18"/>
        <v>4.5873389933262558</v>
      </c>
      <c r="Q61" s="68">
        <f t="shared" si="18"/>
        <v>0.59586301010940823</v>
      </c>
      <c r="R61" s="68">
        <f t="shared" si="18"/>
        <v>4.3307238833643771</v>
      </c>
      <c r="S61" s="68">
        <f t="shared" si="18"/>
        <v>45.659483338098411</v>
      </c>
      <c r="T61" s="68">
        <f t="shared" si="18"/>
        <v>2.5389249485691594</v>
      </c>
      <c r="U61" s="67"/>
      <c r="V61" s="68">
        <f>$C$61/$C$63*V63</f>
        <v>1901.1172797004187</v>
      </c>
      <c r="W61" s="48"/>
      <c r="X61" s="79"/>
    </row>
    <row r="62" spans="1:24" s="28" customFormat="1" ht="51" x14ac:dyDescent="0.2">
      <c r="A62" s="78"/>
      <c r="B62" s="69" t="s">
        <v>79</v>
      </c>
      <c r="C62" s="67">
        <v>83</v>
      </c>
      <c r="D62" s="44">
        <f>C62</f>
        <v>83</v>
      </c>
      <c r="E62" s="67">
        <v>40619.725981338488</v>
      </c>
      <c r="F62" s="68">
        <v>67.540944865508365</v>
      </c>
      <c r="G62" s="45">
        <v>2.7890117209887731E-3</v>
      </c>
      <c r="H62" s="68">
        <v>5.9980530449251725</v>
      </c>
      <c r="I62" s="68">
        <f>$C$62/$C$63*I63</f>
        <v>42.739444682531769</v>
      </c>
      <c r="J62" s="68">
        <f t="shared" ref="J62:K62" si="19">$C$62/$C$63*J63</f>
        <v>1.5441965706791823</v>
      </c>
      <c r="K62" s="68">
        <f t="shared" si="19"/>
        <v>0.5587243224725823</v>
      </c>
      <c r="L62" s="35">
        <f t="shared" si="17"/>
        <v>50.840418620608709</v>
      </c>
      <c r="M62" s="47"/>
      <c r="N62" s="68">
        <f t="shared" ref="N62:V62" si="20">$C$62/$C$63*N63</f>
        <v>0.23109468575364336</v>
      </c>
      <c r="O62" s="68">
        <f t="shared" si="20"/>
        <v>0.76066771704231195</v>
      </c>
      <c r="P62" s="68">
        <f t="shared" si="20"/>
        <v>0.12586748312267079</v>
      </c>
      <c r="Q62" s="68">
        <f t="shared" si="20"/>
        <v>1.6349299120357316E-2</v>
      </c>
      <c r="R62" s="68">
        <f t="shared" si="20"/>
        <v>0.11882647349396472</v>
      </c>
      <c r="S62" s="68">
        <f t="shared" si="20"/>
        <v>1.2528056585329481</v>
      </c>
      <c r="T62" s="68">
        <f t="shared" si="20"/>
        <v>6.9663064704542213E-2</v>
      </c>
      <c r="U62" s="67"/>
      <c r="V62" s="68">
        <f t="shared" si="20"/>
        <v>52.162887343846194</v>
      </c>
      <c r="W62" s="48"/>
      <c r="X62" s="79"/>
    </row>
    <row r="63" spans="1:24" s="52" customFormat="1" ht="17" x14ac:dyDescent="0.2">
      <c r="A63" s="29"/>
      <c r="B63" s="30" t="s">
        <v>80</v>
      </c>
      <c r="C63" s="80">
        <f>'[1]For Format '!D155</f>
        <v>3108</v>
      </c>
      <c r="D63" s="31">
        <f t="shared" si="0"/>
        <v>3108</v>
      </c>
      <c r="E63" s="81">
        <f>'[1]For Format '!I155</f>
        <v>1521037.4500000002</v>
      </c>
      <c r="F63" s="81">
        <f>'[1]For Format '!N155</f>
        <v>2529.1235740000002</v>
      </c>
      <c r="G63" s="33">
        <f>F63/$F$85</f>
        <v>0.1044367280582302</v>
      </c>
      <c r="H63" s="82">
        <f>('[1]For Format '!W155)/100</f>
        <v>224.60179353767995</v>
      </c>
      <c r="I63" s="82">
        <f>('[1]For Format '!O155)/100</f>
        <v>1600.4119767868524</v>
      </c>
      <c r="J63" s="82">
        <f>('[1]For Format '!X155)/100</f>
        <v>57.823649899649382</v>
      </c>
      <c r="K63" s="82">
        <f>('[1]For Format '!Y155)/100</f>
        <v>20.921869810178141</v>
      </c>
      <c r="L63" s="34">
        <f>SUM(H63:K63)</f>
        <v>1903.7592900343598</v>
      </c>
      <c r="M63" s="32">
        <f>L63/F63*10</f>
        <v>7.527347851269365</v>
      </c>
      <c r="N63" s="82">
        <f>('[1]For Format '!AM155)/100</f>
        <v>8.6535214858111278</v>
      </c>
      <c r="O63" s="82">
        <f>('[1]For Format '!BL155)/100</f>
        <v>28.4837983682832</v>
      </c>
      <c r="P63" s="82">
        <f>('[1]For Format '!AK155)/100</f>
        <v>4.7132064764489261</v>
      </c>
      <c r="Q63" s="82">
        <f>([1]Sheet1!$K$13)/100</f>
        <v>0.61221230922976555</v>
      </c>
      <c r="R63" s="82">
        <f>('[1]For Format '!AH155)/100</f>
        <v>4.4495503568583414</v>
      </c>
      <c r="S63" s="34">
        <f>SUM(N63:R63)</f>
        <v>46.912288996631361</v>
      </c>
      <c r="T63" s="82">
        <f>('[1]For Format '!BM155)/100</f>
        <v>2.6085880132737014</v>
      </c>
      <c r="U63" s="80"/>
      <c r="V63" s="34">
        <f t="shared" si="6"/>
        <v>1953.2801670442648</v>
      </c>
      <c r="W63" s="36">
        <f>V63/F63*10</f>
        <v>7.7231503716325109</v>
      </c>
      <c r="X63" s="36"/>
    </row>
    <row r="64" spans="1:24" s="28" customFormat="1" x14ac:dyDescent="0.2">
      <c r="A64" s="64"/>
      <c r="B64" s="65"/>
      <c r="C64" s="43"/>
      <c r="D64" s="44"/>
      <c r="E64" s="43"/>
      <c r="F64" s="35"/>
      <c r="G64" s="33"/>
      <c r="H64" s="35"/>
      <c r="I64" s="35"/>
      <c r="J64" s="35"/>
      <c r="K64" s="35"/>
      <c r="L64" s="35"/>
      <c r="M64" s="47"/>
      <c r="N64" s="35"/>
      <c r="O64" s="35"/>
      <c r="P64" s="35"/>
      <c r="Q64" s="35"/>
      <c r="R64" s="35"/>
      <c r="S64" s="34"/>
      <c r="T64" s="35"/>
      <c r="U64" s="43"/>
      <c r="V64" s="35">
        <f t="shared" si="6"/>
        <v>0</v>
      </c>
      <c r="W64" s="48"/>
      <c r="X64" s="50"/>
    </row>
    <row r="65" spans="1:24" s="28" customFormat="1" ht="17" x14ac:dyDescent="0.2">
      <c r="A65" s="29">
        <v>9</v>
      </c>
      <c r="B65" s="30" t="s">
        <v>81</v>
      </c>
      <c r="C65" s="39">
        <f>SUM(C66:C67)</f>
        <v>17890</v>
      </c>
      <c r="D65" s="31">
        <f t="shared" si="0"/>
        <v>17890</v>
      </c>
      <c r="E65" s="39">
        <f>SUM(E66:E67)</f>
        <v>177336.15000000002</v>
      </c>
      <c r="F65" s="34">
        <f>SUM(F66:F67)</f>
        <v>338.748197</v>
      </c>
      <c r="G65" s="33">
        <f>F65/$F$85</f>
        <v>1.3988147393823149E-2</v>
      </c>
      <c r="H65" s="34">
        <f>SUM(H66:H67)</f>
        <v>30.376237311937789</v>
      </c>
      <c r="I65" s="34">
        <f>SUM(I66:I67)</f>
        <v>216.44748796535845</v>
      </c>
      <c r="J65" s="34">
        <f>SUM(J66:J67)</f>
        <v>7.8203512266231625</v>
      </c>
      <c r="K65" s="34">
        <f>SUM(K66:K67)</f>
        <v>2.8295752778876175</v>
      </c>
      <c r="L65" s="34">
        <f>SUM(H65:K65)</f>
        <v>257.47365178180701</v>
      </c>
      <c r="M65" s="32">
        <f>L65/F65*10</f>
        <v>7.6007386625826676</v>
      </c>
      <c r="N65" s="46">
        <f>([1]Sheet1!$C$14)/100</f>
        <v>1.1703442706162219</v>
      </c>
      <c r="O65" s="34">
        <f>SUM(O66:O67)</f>
        <v>3.8522872197599036</v>
      </c>
      <c r="P65" s="34">
        <f>SUM(P66:P67)</f>
        <v>0.63743693304370741</v>
      </c>
      <c r="Q65" s="34">
        <f>SUM(Q66:Q67)</f>
        <v>8.2798565841964017E-2</v>
      </c>
      <c r="R65" s="34">
        <f>SUM(R66:R67)</f>
        <v>0.60177879901333675</v>
      </c>
      <c r="S65" s="34">
        <f>SUM(N65:R65)</f>
        <v>6.3446457882751339</v>
      </c>
      <c r="T65" s="34">
        <f>SUM(T66:T67)</f>
        <v>0.35279811123585203</v>
      </c>
      <c r="U65" s="39"/>
      <c r="V65" s="35">
        <f t="shared" si="6"/>
        <v>264.17109568131804</v>
      </c>
      <c r="W65" s="36">
        <f>V65/F65*10</f>
        <v>7.7984502359231165</v>
      </c>
      <c r="X65" s="40"/>
    </row>
    <row r="66" spans="1:24" s="28" customFormat="1" ht="17" x14ac:dyDescent="0.2">
      <c r="A66" s="29"/>
      <c r="B66" s="65" t="s">
        <v>82</v>
      </c>
      <c r="C66" s="44">
        <f>'[1]For Format '!D165</f>
        <v>17890</v>
      </c>
      <c r="D66" s="44">
        <f t="shared" si="0"/>
        <v>17890</v>
      </c>
      <c r="E66" s="44">
        <f>'[1]For Format '!I165</f>
        <v>177336.15000000002</v>
      </c>
      <c r="F66" s="47">
        <f>'[1]For Format '!N165</f>
        <v>338.748197</v>
      </c>
      <c r="G66" s="45">
        <f>F66/$F$85</f>
        <v>1.3988147393823149E-2</v>
      </c>
      <c r="H66" s="46">
        <f>('[1]For Format '!W165)/100</f>
        <v>30.376237311937789</v>
      </c>
      <c r="I66" s="46">
        <f>('[1]For Format '!O165)/100</f>
        <v>216.44748796535845</v>
      </c>
      <c r="J66" s="46">
        <f>('[1]For Format '!X165)/100</f>
        <v>7.8203512266231625</v>
      </c>
      <c r="K66" s="46">
        <f>('[1]For Format '!Y165)/100</f>
        <v>2.8295752778876175</v>
      </c>
      <c r="L66" s="34">
        <f t="shared" ref="L66:L67" si="21">SUM(H66:K66)</f>
        <v>257.47365178180701</v>
      </c>
      <c r="M66" s="47">
        <f>L66/F66*10</f>
        <v>7.6007386625826676</v>
      </c>
      <c r="N66" s="47"/>
      <c r="O66" s="46">
        <f>('[1]For Format '!BL165)/100</f>
        <v>3.8522872197599036</v>
      </c>
      <c r="P66" s="46">
        <f>('[1]For Format '!AK165)/100</f>
        <v>0.63743693304370741</v>
      </c>
      <c r="Q66" s="46">
        <f>('[1]For Format '!AL165)/100</f>
        <v>8.2798565841964017E-2</v>
      </c>
      <c r="R66" s="46">
        <f>('[1]For Format '!AH165)/100</f>
        <v>0.60177879901333675</v>
      </c>
      <c r="S66" s="35">
        <f>SUM(N66:R66)</f>
        <v>5.174301517658912</v>
      </c>
      <c r="T66" s="46">
        <f>('[1]For Format '!BM165)/100</f>
        <v>0.35279811123585203</v>
      </c>
      <c r="U66" s="44"/>
      <c r="V66" s="35">
        <f t="shared" si="6"/>
        <v>263.00075141070181</v>
      </c>
      <c r="W66" s="48">
        <f>V66/F66*10</f>
        <v>7.7639011436775798</v>
      </c>
      <c r="X66" s="48"/>
    </row>
    <row r="67" spans="1:24" s="28" customFormat="1" ht="34" x14ac:dyDescent="0.2">
      <c r="A67" s="29"/>
      <c r="B67" s="42" t="s">
        <v>83</v>
      </c>
      <c r="C67" s="44">
        <f>'[1]For Format '!D175</f>
        <v>0</v>
      </c>
      <c r="D67" s="44">
        <f t="shared" si="0"/>
        <v>0</v>
      </c>
      <c r="E67" s="44">
        <f>'[1]For Format '!I175</f>
        <v>0</v>
      </c>
      <c r="F67" s="47">
        <f>'[1]For Format '!N175</f>
        <v>0</v>
      </c>
      <c r="G67" s="45">
        <f>F67/$F$85</f>
        <v>0</v>
      </c>
      <c r="H67" s="46">
        <f>('[1]For Format '!W175)/100</f>
        <v>0</v>
      </c>
      <c r="I67" s="46">
        <f>('[1]For Format '!O175)/100</f>
        <v>0</v>
      </c>
      <c r="J67" s="46">
        <f>('[1]For Format '!X175)/100</f>
        <v>0</v>
      </c>
      <c r="K67" s="46">
        <f>('[1]For Format '!Y175)/100</f>
        <v>0</v>
      </c>
      <c r="L67" s="34">
        <f t="shared" si="21"/>
        <v>0</v>
      </c>
      <c r="M67" s="47">
        <v>0</v>
      </c>
      <c r="N67" s="47"/>
      <c r="O67" s="46">
        <f>('[1]For Format '!BL175)/100</f>
        <v>0</v>
      </c>
      <c r="P67" s="46">
        <f>('[1]For Format '!AK175)/100</f>
        <v>0</v>
      </c>
      <c r="Q67" s="46">
        <f>('[1]For Format '!AL175)/100</f>
        <v>0</v>
      </c>
      <c r="R67" s="46">
        <f>('[1]For Format '!AH175)/100</f>
        <v>0</v>
      </c>
      <c r="S67" s="35">
        <f>SUM(N67:R67)</f>
        <v>0</v>
      </c>
      <c r="T67" s="46">
        <f>('[1]For Format '!BM175)/100</f>
        <v>0</v>
      </c>
      <c r="U67" s="44"/>
      <c r="V67" s="35">
        <f t="shared" si="6"/>
        <v>0</v>
      </c>
      <c r="W67" s="48">
        <v>0</v>
      </c>
      <c r="X67" s="48"/>
    </row>
    <row r="68" spans="1:24" s="28" customFormat="1" x14ac:dyDescent="0.2">
      <c r="A68" s="29"/>
      <c r="B68" s="42"/>
      <c r="C68" s="43"/>
      <c r="D68" s="44"/>
      <c r="E68" s="43"/>
      <c r="F68" s="35"/>
      <c r="G68" s="33"/>
      <c r="H68" s="35"/>
      <c r="I68" s="35"/>
      <c r="J68" s="35"/>
      <c r="K68" s="35"/>
      <c r="L68" s="35"/>
      <c r="M68" s="47"/>
      <c r="N68" s="35"/>
      <c r="O68" s="35"/>
      <c r="P68" s="35"/>
      <c r="Q68" s="35"/>
      <c r="R68" s="35"/>
      <c r="S68" s="34"/>
      <c r="T68" s="35"/>
      <c r="U68" s="43"/>
      <c r="V68" s="35">
        <f t="shared" si="6"/>
        <v>0</v>
      </c>
      <c r="W68" s="48"/>
      <c r="X68" s="50"/>
    </row>
    <row r="69" spans="1:24" s="52" customFormat="1" ht="17" x14ac:dyDescent="0.2">
      <c r="A69" s="29">
        <v>10</v>
      </c>
      <c r="B69" s="30" t="s">
        <v>84</v>
      </c>
      <c r="C69" s="39">
        <f>SUM(C70:C71)</f>
        <v>1250</v>
      </c>
      <c r="D69" s="31">
        <f t="shared" si="0"/>
        <v>1250</v>
      </c>
      <c r="E69" s="39">
        <f>SUM(E70:E71)</f>
        <v>49001.450000000012</v>
      </c>
      <c r="F69" s="34">
        <f>SUM(F70:F71)</f>
        <v>93.817356000000004</v>
      </c>
      <c r="G69" s="33">
        <f>F69/$F$85</f>
        <v>3.8740604834179493E-3</v>
      </c>
      <c r="H69" s="34">
        <f>SUM(H70:H71)</f>
        <v>10.1568553123515</v>
      </c>
      <c r="I69" s="34">
        <f>SUM(I70:I71)</f>
        <v>72.373210526707084</v>
      </c>
      <c r="J69" s="34">
        <f>SUM(J70:J71)</f>
        <v>2.61487869892846</v>
      </c>
      <c r="K69" s="34">
        <f>SUM(K70:K71)</f>
        <v>0.94612069288834311</v>
      </c>
      <c r="L69" s="34">
        <f>SUM(H69:K69)</f>
        <v>86.091065230875387</v>
      </c>
      <c r="M69" s="32">
        <f>L69/F69*10</f>
        <v>9.1764540061089956</v>
      </c>
      <c r="N69" s="34">
        <f>SUM(N70:N71)</f>
        <v>0.39132619686299808</v>
      </c>
      <c r="O69" s="34">
        <f>SUM(O70:O71)</f>
        <v>1.2880832971812901</v>
      </c>
      <c r="P69" s="34">
        <f>SUM(P70:P71)</f>
        <v>0.21313879771177652</v>
      </c>
      <c r="Q69" s="46">
        <f>([1]Sheet1!$K$15)/100</f>
        <v>2.7685227919803518E-2</v>
      </c>
      <c r="R69" s="34">
        <f>SUM(R70:R71)</f>
        <v>0.20121584279357216</v>
      </c>
      <c r="S69" s="34">
        <f>SUM(N69:R69)</f>
        <v>2.1214493624694404</v>
      </c>
      <c r="T69" s="34">
        <f>SUM(T70:T71)</f>
        <v>0.11796455675190565</v>
      </c>
      <c r="U69" s="39"/>
      <c r="V69" s="35">
        <f t="shared" si="6"/>
        <v>88.330479150096721</v>
      </c>
      <c r="W69" s="36">
        <f>V69/F69*10</f>
        <v>9.4151533272901791</v>
      </c>
      <c r="X69" s="40"/>
    </row>
    <row r="70" spans="1:24" s="28" customFormat="1" ht="17" x14ac:dyDescent="0.2">
      <c r="A70" s="64"/>
      <c r="B70" s="65" t="s">
        <v>85</v>
      </c>
      <c r="C70" s="43">
        <f>'[1]For Format '!D181</f>
        <v>929</v>
      </c>
      <c r="D70" s="44">
        <f t="shared" si="0"/>
        <v>929</v>
      </c>
      <c r="E70" s="43">
        <f>'[1]For Format '!I181</f>
        <v>30112.890000000003</v>
      </c>
      <c r="F70" s="35">
        <f>'[1]For Format '!N181</f>
        <v>55.860115</v>
      </c>
      <c r="G70" s="45">
        <f>F70/$F$85</f>
        <v>2.3066676929232818E-3</v>
      </c>
      <c r="H70" s="46">
        <f>('[1]For Format '!W181)/100</f>
        <v>5.7123776232224097</v>
      </c>
      <c r="I70" s="46">
        <f>('[1]For Format '!O181)/100</f>
        <v>42.355304814498119</v>
      </c>
      <c r="J70" s="46">
        <f>('[1]For Format '!X181)/100</f>
        <v>1.1787093539182474</v>
      </c>
      <c r="K70" s="46">
        <f>('[1]For Format '!Y181)/100</f>
        <v>0.53934299068339153</v>
      </c>
      <c r="L70" s="34">
        <f t="shared" ref="L70:L71" si="22">SUM(H70:K70)</f>
        <v>49.785734782322173</v>
      </c>
      <c r="M70" s="47">
        <f>L70/F70*10</f>
        <v>8.9125729122330259</v>
      </c>
      <c r="N70" s="46">
        <f>('[1]For Format '!AM181)/100</f>
        <v>0.17859019531655476</v>
      </c>
      <c r="O70" s="46">
        <f>('[1]For Format '!BL181)/100</f>
        <v>0.95876502665543262</v>
      </c>
      <c r="P70" s="46">
        <f>('[1]For Format '!AK181)/100</f>
        <v>0.12862979445798606</v>
      </c>
      <c r="Q70" s="35"/>
      <c r="R70" s="46">
        <f>('[1]For Format '!AH181)/100</f>
        <v>0.12578107411660799</v>
      </c>
      <c r="S70" s="35">
        <f>SUM(N70:R70)</f>
        <v>1.3917660905465814</v>
      </c>
      <c r="T70" s="46">
        <f>('[1]For Format '!BM181)/100</f>
        <v>4.2197212622514503E-2</v>
      </c>
      <c r="U70" s="43"/>
      <c r="V70" s="35">
        <f t="shared" si="6"/>
        <v>51.219698085491267</v>
      </c>
      <c r="W70" s="48">
        <f>V70/F70*10</f>
        <v>9.1692790259188097</v>
      </c>
      <c r="X70" s="48"/>
    </row>
    <row r="71" spans="1:24" s="28" customFormat="1" ht="17" x14ac:dyDescent="0.2">
      <c r="A71" s="64"/>
      <c r="B71" s="65" t="s">
        <v>86</v>
      </c>
      <c r="C71" s="43">
        <f>'[1]For Format '!D184</f>
        <v>321</v>
      </c>
      <c r="D71" s="44">
        <f t="shared" si="0"/>
        <v>321</v>
      </c>
      <c r="E71" s="43">
        <f>'[1]For Format '!I184</f>
        <v>18888.560000000005</v>
      </c>
      <c r="F71" s="35">
        <f>'[1]For Format '!N184</f>
        <v>37.957241000000003</v>
      </c>
      <c r="G71" s="45">
        <f>F71/$F$85</f>
        <v>1.567392790494667E-3</v>
      </c>
      <c r="H71" s="46">
        <f>('[1]For Format '!W184)/100</f>
        <v>4.4444776891290898</v>
      </c>
      <c r="I71" s="46">
        <f>('[1]For Format '!O184)/100</f>
        <v>30.017905712208961</v>
      </c>
      <c r="J71" s="46">
        <f>('[1]For Format '!X184)/100</f>
        <v>1.4361693450102124</v>
      </c>
      <c r="K71" s="46">
        <f>('[1]For Format '!Y184)/100</f>
        <v>0.40677770220495157</v>
      </c>
      <c r="L71" s="34">
        <f t="shared" si="22"/>
        <v>36.305330448553214</v>
      </c>
      <c r="M71" s="47">
        <f>L71/F71*10</f>
        <v>9.5647969905276327</v>
      </c>
      <c r="N71" s="46">
        <f>('[1]For Format '!AM184)/100</f>
        <v>0.21273600154644329</v>
      </c>
      <c r="O71" s="46">
        <f>('[1]For Format '!BL184)/100</f>
        <v>0.3293182705258576</v>
      </c>
      <c r="P71" s="46">
        <f>('[1]For Format '!AK184)/100</f>
        <v>8.4509003253790474E-2</v>
      </c>
      <c r="Q71" s="35"/>
      <c r="R71" s="46">
        <f>('[1]For Format '!AH184)/100</f>
        <v>7.5434768676964165E-2</v>
      </c>
      <c r="S71" s="35">
        <f>SUM(N71:R71)</f>
        <v>0.70199804400305565</v>
      </c>
      <c r="T71" s="46">
        <f>('[1]For Format '!BM184)/100</f>
        <v>7.5767344129391137E-2</v>
      </c>
      <c r="U71" s="43"/>
      <c r="V71" s="35">
        <f t="shared" si="6"/>
        <v>37.083095836685665</v>
      </c>
      <c r="W71" s="48">
        <f>V71/F71*10</f>
        <v>9.769702660076284</v>
      </c>
      <c r="X71" s="48"/>
    </row>
    <row r="72" spans="1:24" s="28" customFormat="1" x14ac:dyDescent="0.2">
      <c r="A72" s="64"/>
      <c r="B72" s="65"/>
      <c r="C72" s="43"/>
      <c r="D72" s="44"/>
      <c r="E72" s="43"/>
      <c r="F72" s="35"/>
      <c r="G72" s="33"/>
      <c r="H72" s="35"/>
      <c r="I72" s="35"/>
      <c r="J72" s="35"/>
      <c r="K72" s="35"/>
      <c r="L72" s="35"/>
      <c r="M72" s="47"/>
      <c r="N72" s="35"/>
      <c r="O72" s="35"/>
      <c r="P72" s="35"/>
      <c r="Q72" s="35"/>
      <c r="R72" s="35"/>
      <c r="S72" s="34"/>
      <c r="T72" s="35"/>
      <c r="U72" s="43"/>
      <c r="V72" s="35">
        <f t="shared" si="6"/>
        <v>0</v>
      </c>
      <c r="W72" s="48"/>
      <c r="X72" s="50"/>
    </row>
    <row r="73" spans="1:24" s="52" customFormat="1" ht="17" x14ac:dyDescent="0.2">
      <c r="A73" s="29">
        <v>11</v>
      </c>
      <c r="B73" s="30" t="s">
        <v>87</v>
      </c>
      <c r="C73" s="83">
        <f>'[1]For Format '!D190</f>
        <v>299</v>
      </c>
      <c r="D73" s="31">
        <f t="shared" si="0"/>
        <v>299</v>
      </c>
      <c r="E73" s="84">
        <f>'[1]For Format '!I190</f>
        <v>224593.12999999998</v>
      </c>
      <c r="F73" s="84">
        <f>'[1]For Format '!N190</f>
        <v>732.40818899999999</v>
      </c>
      <c r="G73" s="33">
        <f>F73/$F$85</f>
        <v>3.0243802892255933E-2</v>
      </c>
      <c r="H73" s="46">
        <f>('[1]For Format '!W190)/100</f>
        <v>66.101801114823459</v>
      </c>
      <c r="I73" s="46">
        <f>('[1]For Format '!O190)/100</f>
        <v>471.01188519048179</v>
      </c>
      <c r="J73" s="46">
        <f>('[1]For Format '!X190)/100</f>
        <v>17.017884609005012</v>
      </c>
      <c r="K73" s="46">
        <f>('[1]For Format '!Y190)/100</f>
        <v>6.1574453852729922</v>
      </c>
      <c r="L73" s="34">
        <f>SUM(H73:K73)</f>
        <v>560.2890162995833</v>
      </c>
      <c r="M73" s="32">
        <f>L73/F73*10</f>
        <v>7.6499556492477083</v>
      </c>
      <c r="N73" s="46">
        <f>('[1]For Format '!AM190)/100</f>
        <v>2.5467889066610501</v>
      </c>
      <c r="O73" s="46">
        <f>('[1]For Format '!BL190)/100</f>
        <v>8.3829712357978998</v>
      </c>
      <c r="P73" s="46">
        <f>('[1]For Format '!AK190)/100</f>
        <v>1.3871280020168577</v>
      </c>
      <c r="Q73" s="46">
        <f>([1]Sheet1!$K$16)/100</f>
        <v>0.18017815293164016</v>
      </c>
      <c r="R73" s="46">
        <f>('[1]For Format '!AH190)/100</f>
        <v>1.3095322530899502</v>
      </c>
      <c r="S73" s="34">
        <f>SUM(N73:R73)</f>
        <v>13.806598550497398</v>
      </c>
      <c r="T73" s="46">
        <f>('[1]For Format '!BM190)/100</f>
        <v>0.7677247956392782</v>
      </c>
      <c r="U73" s="83"/>
      <c r="V73" s="35">
        <f t="shared" si="6"/>
        <v>574.86333964571998</v>
      </c>
      <c r="W73" s="36">
        <f>V73/F73*10</f>
        <v>7.8489474623517621</v>
      </c>
      <c r="X73" s="36"/>
    </row>
    <row r="74" spans="1:24" s="28" customFormat="1" x14ac:dyDescent="0.2">
      <c r="A74" s="64"/>
      <c r="B74" s="65"/>
      <c r="C74" s="43"/>
      <c r="D74" s="44"/>
      <c r="E74" s="43"/>
      <c r="F74" s="35"/>
      <c r="G74" s="33"/>
      <c r="H74" s="35"/>
      <c r="I74" s="35"/>
      <c r="J74" s="35"/>
      <c r="K74" s="35"/>
      <c r="L74" s="35"/>
      <c r="M74" s="47"/>
      <c r="N74" s="35"/>
      <c r="O74" s="35"/>
      <c r="P74" s="35"/>
      <c r="Q74" s="35"/>
      <c r="R74" s="35"/>
      <c r="S74" s="34"/>
      <c r="T74" s="35"/>
      <c r="U74" s="43"/>
      <c r="V74" s="35">
        <f t="shared" si="6"/>
        <v>0</v>
      </c>
      <c r="W74" s="48"/>
      <c r="X74" s="79"/>
    </row>
    <row r="75" spans="1:24" s="52" customFormat="1" ht="17" x14ac:dyDescent="0.2">
      <c r="A75" s="29">
        <v>12</v>
      </c>
      <c r="B75" s="30" t="s">
        <v>88</v>
      </c>
      <c r="C75" s="39">
        <f>SUM(C76:C77)</f>
        <v>5212</v>
      </c>
      <c r="D75" s="31">
        <f>C75</f>
        <v>5212</v>
      </c>
      <c r="E75" s="39">
        <f>SUM(E76:E77)</f>
        <v>175515.21</v>
      </c>
      <c r="F75" s="34">
        <f>SUM(F76:F77)</f>
        <v>342.09596099999999</v>
      </c>
      <c r="G75" s="33">
        <f>F75/$F$85</f>
        <v>1.4126388768054684E-2</v>
      </c>
      <c r="H75" s="34">
        <f>SUM(H76:H77)</f>
        <v>38.05073523484581</v>
      </c>
      <c r="I75" s="34">
        <f>SUM(I76:I77)</f>
        <v>271.15609279180666</v>
      </c>
      <c r="J75" s="34">
        <f>SUM(J76:J77)</f>
        <v>9.7972157690557431</v>
      </c>
      <c r="K75" s="34">
        <f>SUM(K76:K77)</f>
        <v>3.5448483998871785</v>
      </c>
      <c r="L75" s="34">
        <f>SUM(H75:K75)</f>
        <v>322.54889219559544</v>
      </c>
      <c r="M75" s="32">
        <f>L75/F75*10</f>
        <v>9.4286086059810419</v>
      </c>
      <c r="N75" s="34">
        <f>SUM(N76:N77)</f>
        <v>1.4661893067245746</v>
      </c>
      <c r="O75" s="34">
        <f>SUM(O76:O77)</f>
        <v>4.8260861951926088</v>
      </c>
      <c r="P75" s="34">
        <f>SUM(P76:P77)</f>
        <v>0.7974397503289653</v>
      </c>
      <c r="Q75" s="46">
        <f>([1]Sheet1!$K$17)/100</f>
        <v>0.10372877015555287</v>
      </c>
      <c r="R75" s="34">
        <f>SUM(R76:R77)</f>
        <v>0.7538992263040194</v>
      </c>
      <c r="S75" s="34">
        <f>SUM(N75:R75)</f>
        <v>7.947343248705721</v>
      </c>
      <c r="T75" s="34">
        <f>SUM(T76:T77)</f>
        <v>0.44189971604512029</v>
      </c>
      <c r="U75" s="39"/>
      <c r="V75" s="85">
        <f t="shared" si="6"/>
        <v>330.93813516034629</v>
      </c>
      <c r="W75" s="36">
        <f>V75/F75*10</f>
        <v>9.6738392991534425</v>
      </c>
      <c r="X75" s="40"/>
    </row>
    <row r="76" spans="1:24" s="28" customFormat="1" ht="17" x14ac:dyDescent="0.2">
      <c r="A76" s="64"/>
      <c r="B76" s="65" t="s">
        <v>89</v>
      </c>
      <c r="C76" s="83">
        <f>'[1]For Format '!D193</f>
        <v>4862</v>
      </c>
      <c r="D76" s="44">
        <f>C76</f>
        <v>4862</v>
      </c>
      <c r="E76" s="84">
        <f>'[1]For Format '!I193</f>
        <v>20826.91</v>
      </c>
      <c r="F76" s="84">
        <f>'[1]For Format '!N193</f>
        <v>23.803332999999999</v>
      </c>
      <c r="G76" s="45">
        <f>F76/$F$85</f>
        <v>9.8292635478810998E-4</v>
      </c>
      <c r="H76" s="46">
        <f>('[1]For Format '!W193)/100</f>
        <v>4.3799606160951745</v>
      </c>
      <c r="I76" s="46">
        <f>('[1]For Format '!O193)/100</f>
        <v>19.250952897577712</v>
      </c>
      <c r="J76" s="46">
        <f>('[1]For Format '!X193)/100</f>
        <v>0.69527110254292879</v>
      </c>
      <c r="K76" s="46">
        <f>('[1]For Format '!Y193)/100</f>
        <v>0.22764403324259719</v>
      </c>
      <c r="L76" s="34">
        <f t="shared" ref="L76:L81" si="23">SUM(H76:K76)</f>
        <v>24.553828649458413</v>
      </c>
      <c r="M76" s="47">
        <f>L76/F76*10</f>
        <v>10.315290152626279</v>
      </c>
      <c r="N76" s="46">
        <f>('[1]For Format '!AM193)/100</f>
        <v>0</v>
      </c>
      <c r="O76" s="46">
        <f>('[1]For Format '!BL193)/100</f>
        <v>1.4809129778222909E-2</v>
      </c>
      <c r="P76" s="46">
        <f>('[1]For Format '!AK193)/100</f>
        <v>3.3070988268495104E-2</v>
      </c>
      <c r="Q76" s="84"/>
      <c r="R76" s="46">
        <f>('[1]For Format '!AH193)/100</f>
        <v>6.6220508017129517E-2</v>
      </c>
      <c r="S76" s="35">
        <f>SUM(N76:R76)</f>
        <v>0.11410062606384752</v>
      </c>
      <c r="T76" s="46">
        <f>('[1]For Format '!BM193)/100</f>
        <v>4.1957348496218794E-2</v>
      </c>
      <c r="U76" s="83"/>
      <c r="V76" s="35">
        <f t="shared" si="6"/>
        <v>24.709886624018477</v>
      </c>
      <c r="W76" s="48">
        <f>V76/F76*10</f>
        <v>10.380851548822376</v>
      </c>
      <c r="X76" s="48"/>
    </row>
    <row r="77" spans="1:24" s="28" customFormat="1" ht="17" x14ac:dyDescent="0.2">
      <c r="A77" s="64"/>
      <c r="B77" s="65" t="s">
        <v>90</v>
      </c>
      <c r="C77" s="83">
        <f>'[1]For Format '!D196</f>
        <v>350</v>
      </c>
      <c r="D77" s="44">
        <f>C77</f>
        <v>350</v>
      </c>
      <c r="E77" s="84">
        <f>'[1]For Format '!I196</f>
        <v>154688.29999999999</v>
      </c>
      <c r="F77" s="84">
        <f>'[1]For Format '!N196</f>
        <v>318.29262799999998</v>
      </c>
      <c r="G77" s="45">
        <f>F77/$F$85</f>
        <v>1.3143462413266574E-2</v>
      </c>
      <c r="H77" s="46">
        <f>('[1]For Format '!W196)/100-H81</f>
        <v>33.670774618750634</v>
      </c>
      <c r="I77" s="46">
        <f>('[1]For Format '!O196)/100-I81</f>
        <v>251.90513989422894</v>
      </c>
      <c r="J77" s="46">
        <f>('[1]For Format '!X196)/100</f>
        <v>9.1019446665128143</v>
      </c>
      <c r="K77" s="46">
        <f>('[1]For Format '!Y196)/100</f>
        <v>3.3172043666445812</v>
      </c>
      <c r="L77" s="34">
        <f t="shared" si="23"/>
        <v>297.99506354613698</v>
      </c>
      <c r="M77" s="47">
        <f>L77/F77*10</f>
        <v>9.3622986312500149</v>
      </c>
      <c r="N77" s="46">
        <f>('[1]For Format '!AM196)/100-N83</f>
        <v>1.4661893067245746</v>
      </c>
      <c r="O77" s="46">
        <f>('[1]For Format '!BL196)/100-O83</f>
        <v>4.8112770654143855</v>
      </c>
      <c r="P77" s="46">
        <f>('[1]For Format '!AK196)/100-P81</f>
        <v>0.76436876206047022</v>
      </c>
      <c r="Q77" s="84"/>
      <c r="R77" s="46">
        <f>('[1]For Format '!AH196)/100</f>
        <v>0.68767871828688987</v>
      </c>
      <c r="S77" s="35">
        <f>SUM(N77:R77)</f>
        <v>7.7295138524863196</v>
      </c>
      <c r="T77" s="46">
        <f>('[1]For Format '!BM196)/100-T81</f>
        <v>0.3999423675489015</v>
      </c>
      <c r="U77" s="83"/>
      <c r="V77" s="35">
        <f t="shared" si="6"/>
        <v>306.12451976617223</v>
      </c>
      <c r="W77" s="48">
        <f>V77/F77*10</f>
        <v>9.6177068784066293</v>
      </c>
      <c r="X77" s="48"/>
    </row>
    <row r="78" spans="1:24" s="28" customFormat="1" x14ac:dyDescent="0.2">
      <c r="A78" s="64"/>
      <c r="B78" s="65"/>
      <c r="C78" s="43"/>
      <c r="D78" s="43"/>
      <c r="E78" s="43"/>
      <c r="F78" s="35"/>
      <c r="G78" s="45"/>
      <c r="H78" s="35"/>
      <c r="I78" s="35"/>
      <c r="J78" s="35"/>
      <c r="K78" s="35"/>
      <c r="L78" s="34">
        <f t="shared" si="23"/>
        <v>0</v>
      </c>
      <c r="M78" s="47"/>
      <c r="N78" s="35"/>
      <c r="O78" s="35"/>
      <c r="P78" s="35"/>
      <c r="Q78" s="35"/>
      <c r="R78" s="35"/>
      <c r="S78" s="35"/>
      <c r="T78" s="35"/>
      <c r="U78" s="43"/>
      <c r="V78" s="35">
        <f t="shared" si="6"/>
        <v>0</v>
      </c>
      <c r="W78" s="48"/>
      <c r="X78" s="50"/>
    </row>
    <row r="79" spans="1:24" s="28" customFormat="1" ht="17" x14ac:dyDescent="0.2">
      <c r="A79" s="64">
        <v>13</v>
      </c>
      <c r="B79" s="65" t="s">
        <v>91</v>
      </c>
      <c r="C79" s="43">
        <f>'[1]For Format '!D211</f>
        <v>3</v>
      </c>
      <c r="D79" s="43">
        <f>C79</f>
        <v>3</v>
      </c>
      <c r="E79" s="43">
        <f>'[1]For Format '!I211</f>
        <v>29996.400000000001</v>
      </c>
      <c r="F79" s="35">
        <f>'[1]For Format '!N211</f>
        <v>28.388048000000001</v>
      </c>
      <c r="G79" s="45">
        <f>F79/$F$85</f>
        <v>1.1722459430446104E-3</v>
      </c>
      <c r="H79" s="46">
        <f>('[1]For Format '!W211)/100</f>
        <v>3.2382280530287861</v>
      </c>
      <c r="I79" s="46">
        <f>('[1]For Format '!O211)/100</f>
        <v>23.07416551758304</v>
      </c>
      <c r="J79" s="46">
        <f>([1]Sheet1!$F$19)/100</f>
        <v>0.8336806322169763</v>
      </c>
      <c r="K79" s="46">
        <f>('[1]For Format '!Y211)/100</f>
        <v>0.30164401037950289</v>
      </c>
      <c r="L79" s="34">
        <f t="shared" si="23"/>
        <v>27.447718213208301</v>
      </c>
      <c r="M79" s="47">
        <f t="shared" ref="M79:M81" si="24">L79/F79*10</f>
        <v>9.6687585610705948</v>
      </c>
      <c r="N79" s="46">
        <f>('[1]For Format '!AM211)/100</f>
        <v>0.12476336716402871</v>
      </c>
      <c r="O79" s="46">
        <f>('[1]For Format '!BL211)/100</f>
        <v>0.41066918246810985</v>
      </c>
      <c r="P79" s="46">
        <f>('[1]For Format '!AK211)/100</f>
        <v>6.795331947869504E-2</v>
      </c>
      <c r="Q79" s="46">
        <f>([1]Sheet1!$K$19)/100</f>
        <v>8.826657360707018E-3</v>
      </c>
      <c r="R79" s="46">
        <f>([1]Sheet1!$O$19)/100</f>
        <v>6.4152020168644311E-2</v>
      </c>
      <c r="S79" s="35">
        <f>SUM(N79:R79)</f>
        <v>0.67636454664018486</v>
      </c>
      <c r="T79" s="46">
        <f>('[1]For Format '!BM211)/100</f>
        <v>3.7609685792470746E-2</v>
      </c>
      <c r="U79" s="43"/>
      <c r="V79" s="35">
        <f t="shared" si="6"/>
        <v>28.161692445640956</v>
      </c>
      <c r="W79" s="48">
        <f t="shared" ref="W79:W81" si="25">V79/F79*10</f>
        <v>9.9202637834207383</v>
      </c>
      <c r="X79" s="50"/>
    </row>
    <row r="80" spans="1:24" s="28" customFormat="1" x14ac:dyDescent="0.2">
      <c r="A80" s="64"/>
      <c r="B80" s="65"/>
      <c r="C80" s="43"/>
      <c r="D80" s="43"/>
      <c r="E80" s="43"/>
      <c r="F80" s="35"/>
      <c r="G80" s="45"/>
      <c r="H80" s="35"/>
      <c r="I80" s="35"/>
      <c r="J80" s="35"/>
      <c r="K80" s="35"/>
      <c r="L80" s="35"/>
      <c r="M80" s="47"/>
      <c r="N80" s="35"/>
      <c r="O80" s="35"/>
      <c r="P80" s="35"/>
      <c r="Q80" s="35"/>
      <c r="R80" s="35"/>
      <c r="S80" s="35"/>
      <c r="T80" s="35"/>
      <c r="U80" s="43"/>
      <c r="V80" s="35">
        <f t="shared" ref="V80:V84" si="26">H80+I80+J80+K80+N80+O80+P80+Q80+R80+T80</f>
        <v>0</v>
      </c>
      <c r="W80" s="48"/>
      <c r="X80" s="50"/>
    </row>
    <row r="81" spans="1:27" s="28" customFormat="1" ht="17" x14ac:dyDescent="0.2">
      <c r="A81" s="64">
        <v>14</v>
      </c>
      <c r="B81" s="65" t="s">
        <v>92</v>
      </c>
      <c r="C81" s="43">
        <f>'[1]For Format '!D208</f>
        <v>4</v>
      </c>
      <c r="D81" s="43"/>
      <c r="E81" s="43">
        <f>'[1]For Format '!I208</f>
        <v>101</v>
      </c>
      <c r="F81" s="35">
        <f>'[1]For Format '!N208</f>
        <v>1.0076E-2</v>
      </c>
      <c r="G81" s="45">
        <f>F81/$F$85</f>
        <v>4.160747551968876E-7</v>
      </c>
      <c r="H81" s="35">
        <f>'[1]For Format '!$W$223/10000000</f>
        <v>4.1477969999999999E-3</v>
      </c>
      <c r="I81" s="35">
        <f>'[1]For Format '!$O$223/10000000</f>
        <v>5.9919809999999995E-3</v>
      </c>
      <c r="J81" s="35">
        <v>0</v>
      </c>
      <c r="K81" s="46">
        <f>('[1]For Format '!Y208)/100</f>
        <v>0</v>
      </c>
      <c r="L81" s="34">
        <f t="shared" si="23"/>
        <v>1.0139777999999999E-2</v>
      </c>
      <c r="M81" s="47">
        <f t="shared" si="24"/>
        <v>10.063296943231439</v>
      </c>
      <c r="N81" s="35">
        <f>'[1]For Format '!$AM$223/10000000</f>
        <v>8.6150799999999998E-4</v>
      </c>
      <c r="O81" s="35">
        <f>'[1]DISCOM UPTO MARCH 2023'!$BL$208/10000000</f>
        <v>2.2020000000000001E-4</v>
      </c>
      <c r="P81" s="35">
        <f>'[1]For Format '!$AK$223/10000000</f>
        <v>1.131438E-3</v>
      </c>
      <c r="Q81" s="35">
        <f>'[1]For Format '!$AL$223</f>
        <v>0</v>
      </c>
      <c r="R81" s="46">
        <f>('[1]For Format '!AH208)/100</f>
        <v>0</v>
      </c>
      <c r="S81" s="35">
        <f>SUM(N81:R81)</f>
        <v>2.213146E-3</v>
      </c>
      <c r="T81" s="35">
        <f>'[1]DISCOM UPTO MARCH 2023'!$BM$208/10000000</f>
        <v>8.0332999999999991E-5</v>
      </c>
      <c r="U81" s="43"/>
      <c r="V81" s="86">
        <f t="shared" si="26"/>
        <v>1.2433257E-2</v>
      </c>
      <c r="W81" s="48">
        <f t="shared" si="25"/>
        <v>12.339476974990076</v>
      </c>
      <c r="X81" s="50"/>
    </row>
    <row r="82" spans="1:27" s="28" customFormat="1" x14ac:dyDescent="0.2">
      <c r="A82" s="64"/>
      <c r="B82" s="65"/>
      <c r="C82" s="43"/>
      <c r="D82" s="43"/>
      <c r="E82" s="43"/>
      <c r="F82" s="35"/>
      <c r="G82" s="45"/>
      <c r="H82" s="35"/>
      <c r="I82" s="35"/>
      <c r="J82" s="35"/>
      <c r="K82" s="35"/>
      <c r="L82" s="35"/>
      <c r="M82" s="47"/>
      <c r="N82" s="35"/>
      <c r="O82" s="35"/>
      <c r="P82" s="35"/>
      <c r="Q82" s="35"/>
      <c r="R82" s="35"/>
      <c r="S82" s="35"/>
      <c r="T82" s="35"/>
      <c r="U82" s="43"/>
      <c r="V82" s="35">
        <f t="shared" si="26"/>
        <v>0</v>
      </c>
      <c r="W82" s="48"/>
      <c r="X82" s="50"/>
    </row>
    <row r="83" spans="1:27" s="28" customFormat="1" ht="17" x14ac:dyDescent="0.2">
      <c r="A83" s="29">
        <v>15</v>
      </c>
      <c r="B83" s="70" t="s">
        <v>93</v>
      </c>
      <c r="C83" s="43">
        <v>0</v>
      </c>
      <c r="D83" s="43">
        <v>0</v>
      </c>
      <c r="E83" s="43">
        <v>0</v>
      </c>
      <c r="F83" s="35">
        <v>0</v>
      </c>
      <c r="G83" s="45">
        <f>F83/$F$85</f>
        <v>0</v>
      </c>
      <c r="H83" s="35">
        <v>0</v>
      </c>
      <c r="I83" s="35">
        <f>[1]Sheet1!$E$18/100</f>
        <v>521.99249999999995</v>
      </c>
      <c r="J83" s="35">
        <v>0</v>
      </c>
      <c r="K83" s="35">
        <v>0</v>
      </c>
      <c r="L83" s="35">
        <f>SUM(H83:J83)</f>
        <v>521.99249999999995</v>
      </c>
      <c r="M83" s="47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43"/>
      <c r="V83" s="35">
        <f t="shared" si="26"/>
        <v>521.99249999999995</v>
      </c>
      <c r="W83" s="48">
        <v>0</v>
      </c>
      <c r="X83" s="48"/>
    </row>
    <row r="84" spans="1:27" s="28" customFormat="1" x14ac:dyDescent="0.2">
      <c r="A84" s="29"/>
      <c r="B84" s="70"/>
      <c r="C84" s="44"/>
      <c r="D84" s="43"/>
      <c r="E84" s="44"/>
      <c r="F84" s="47"/>
      <c r="G84" s="87"/>
      <c r="H84" s="47"/>
      <c r="I84" s="47"/>
      <c r="J84" s="47"/>
      <c r="K84" s="47"/>
      <c r="L84" s="87"/>
      <c r="M84" s="47"/>
      <c r="N84" s="87"/>
      <c r="O84" s="47"/>
      <c r="P84" s="47"/>
      <c r="Q84" s="47"/>
      <c r="R84" s="47"/>
      <c r="S84" s="87"/>
      <c r="T84" s="47"/>
      <c r="U84" s="44"/>
      <c r="V84" s="35">
        <f t="shared" si="26"/>
        <v>0</v>
      </c>
      <c r="W84" s="88"/>
      <c r="X84" s="50"/>
    </row>
    <row r="85" spans="1:27" s="52" customFormat="1" ht="17" x14ac:dyDescent="0.2">
      <c r="A85" s="29">
        <v>16</v>
      </c>
      <c r="B85" s="70" t="s">
        <v>18</v>
      </c>
      <c r="C85" s="31">
        <f>SUM(C75,C73,C69,C65,C63,C55,C51,C47,C43,C39,C24,C12,C79,C81)</f>
        <v>4498267</v>
      </c>
      <c r="D85" s="31">
        <f>C85</f>
        <v>4498267</v>
      </c>
      <c r="E85" s="31">
        <f>SUM(E75,E73,E69,E65,E63,E55,E51,E47,E43,E39,E24,E12,E79,E81)</f>
        <v>16841965.944087401</v>
      </c>
      <c r="F85" s="32">
        <f>SUM(F75,F73,F69,F65,F63,F55,F51,F47,F43,F39,F24,F12,F79,F83,F81)</f>
        <v>24216.802086999996</v>
      </c>
      <c r="G85" s="45">
        <f>F85/$F$85</f>
        <v>1</v>
      </c>
      <c r="H85" s="32">
        <f>SUM(H75,H73,H69,H65,H63,H55,H51,H47,H43,H39,H24,H12,H79,H83,H81)</f>
        <v>2052.7144607563614</v>
      </c>
      <c r="I85" s="32">
        <f>SUM(I75,I73,I69,I65,I63,I55,I51,I47,I43,I39,I24,I12,I79,I83,I81)</f>
        <v>15148.718120367375</v>
      </c>
      <c r="J85" s="32">
        <f>SUM(J75,J73,J69,J65,J63,J55,J51,J47,J43,J39,J24,J12,J79,J83,J81)</f>
        <v>528.47058989673963</v>
      </c>
      <c r="K85" s="32">
        <f>SUM(K75,K73,K69,K65,K63,K55,K51,K47,K43,K39,K24,K12,K79,K83,K81)</f>
        <v>191.21229634441795</v>
      </c>
      <c r="L85" s="32">
        <f>SUM(L75,L73,L69,L65,L63,L55,L51,L47,L43,L39,L24,L12,L79,L83,L81)</f>
        <v>17921.115467364896</v>
      </c>
      <c r="M85" s="32">
        <f>L85/F85*10</f>
        <v>7.4002815908485564</v>
      </c>
      <c r="N85" s="32">
        <f t="shared" ref="N85:S85" si="27">N12+N24+N39+N43+N47+N51+N55+N59+N65+N69+N73+N75+N83+N79</f>
        <v>37.285800000000002</v>
      </c>
      <c r="O85" s="32">
        <f t="shared" si="27"/>
        <v>260.31769999999949</v>
      </c>
      <c r="P85" s="32">
        <f t="shared" si="27"/>
        <v>43.073568562000005</v>
      </c>
      <c r="Q85" s="32">
        <f t="shared" si="27"/>
        <v>5.5950999999999995</v>
      </c>
      <c r="R85" s="32">
        <f t="shared" si="27"/>
        <v>40.665999222550532</v>
      </c>
      <c r="S85" s="32">
        <f t="shared" si="27"/>
        <v>386.93816778454999</v>
      </c>
      <c r="T85" s="32">
        <f>SUM(T75,T73,T69,T65,T63,T55,T51,T47,T43,T39,T24,T12,T79,T81,T83)</f>
        <v>23.841214006147435</v>
      </c>
      <c r="U85" s="31"/>
      <c r="V85" s="35">
        <f>V12+V24+V39+V43+V47+V51+V55+V59+V65+V69+V73+V75+V79+V81+V83</f>
        <v>18331.897062301596</v>
      </c>
      <c r="W85" s="32">
        <f>V85/F85*10</f>
        <v>7.5699082795669703</v>
      </c>
      <c r="X85" s="89"/>
    </row>
    <row r="86" spans="1:27" s="28" customFormat="1" ht="17" x14ac:dyDescent="0.2">
      <c r="A86" s="29">
        <v>17</v>
      </c>
      <c r="B86" s="70" t="s">
        <v>94</v>
      </c>
      <c r="C86" s="75"/>
      <c r="D86" s="32"/>
      <c r="E86" s="32"/>
      <c r="F86" s="32"/>
      <c r="G86" s="90"/>
      <c r="H86" s="91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47"/>
      <c r="W86" s="32"/>
      <c r="X86" s="92"/>
      <c r="Y86" s="93"/>
    </row>
    <row r="87" spans="1:27" s="28" customFormat="1" ht="17" x14ac:dyDescent="0.2">
      <c r="A87" s="29">
        <v>18</v>
      </c>
      <c r="B87" s="69" t="s">
        <v>95</v>
      </c>
      <c r="C87" s="94">
        <f>T85</f>
        <v>23.841214006147435</v>
      </c>
      <c r="D87" s="94"/>
      <c r="E87" s="94"/>
      <c r="F87" s="94"/>
      <c r="G87" s="94"/>
      <c r="H87" s="95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2"/>
      <c r="X87" s="92" t="s">
        <v>96</v>
      </c>
      <c r="AA87" s="96"/>
    </row>
    <row r="88" spans="1:27" s="28" customFormat="1" x14ac:dyDescent="0.2">
      <c r="A88" s="29">
        <v>19</v>
      </c>
      <c r="B88" s="97" t="s">
        <v>97</v>
      </c>
      <c r="C88" s="94">
        <f>R85/2</f>
        <v>20.332999611275266</v>
      </c>
      <c r="D88" s="94"/>
      <c r="E88" s="94"/>
      <c r="F88" s="94"/>
      <c r="G88" s="94"/>
      <c r="H88" s="94"/>
      <c r="I88" s="98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2"/>
      <c r="X88" s="92" t="s">
        <v>98</v>
      </c>
      <c r="Y88" s="93"/>
    </row>
    <row r="89" spans="1:27" s="28" customFormat="1" ht="34" x14ac:dyDescent="0.2">
      <c r="A89" s="29">
        <v>20</v>
      </c>
      <c r="B89" s="99" t="s">
        <v>99</v>
      </c>
      <c r="C89" s="68">
        <f>'[3]F2.2 23'!F21</f>
        <v>1.0201</v>
      </c>
      <c r="D89" s="100"/>
      <c r="E89" s="100"/>
      <c r="F89" s="68"/>
      <c r="G89" s="68"/>
      <c r="H89" s="68"/>
      <c r="I89" s="68"/>
      <c r="J89" s="68"/>
      <c r="K89" s="68"/>
      <c r="L89" s="101">
        <f>H85+I85+J85+K85+N85+O85+P85+Q85+R85+T85</f>
        <v>18331.894849155589</v>
      </c>
      <c r="M89" s="101">
        <f>L91-L89</f>
        <v>7.1697607563692145E-4</v>
      </c>
      <c r="N89" s="68"/>
      <c r="O89" s="68"/>
      <c r="P89" s="68"/>
      <c r="Q89" s="68"/>
      <c r="R89" s="68"/>
      <c r="S89" s="68"/>
      <c r="T89" s="68"/>
      <c r="U89" s="68"/>
      <c r="V89" s="68"/>
      <c r="W89" s="102"/>
      <c r="X89" s="102" t="s">
        <v>100</v>
      </c>
    </row>
    <row r="90" spans="1:27" s="28" customFormat="1" x14ac:dyDescent="0.2">
      <c r="A90" s="29">
        <v>21</v>
      </c>
      <c r="B90" s="97" t="s">
        <v>101</v>
      </c>
      <c r="C90" s="68">
        <f>U85</f>
        <v>0</v>
      </c>
      <c r="D90" s="100"/>
      <c r="E90" s="100"/>
      <c r="F90" s="68"/>
      <c r="G90" s="68"/>
      <c r="H90" s="68"/>
      <c r="I90" s="68"/>
      <c r="J90" s="68"/>
      <c r="K90" s="68"/>
      <c r="L90" s="68">
        <f>L89-L91</f>
        <v>-7.1697607563692145E-4</v>
      </c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102"/>
      <c r="X90" s="102" t="s">
        <v>102</v>
      </c>
    </row>
    <row r="91" spans="1:27" s="28" customFormat="1" x14ac:dyDescent="0.2">
      <c r="A91" s="29"/>
      <c r="B91" s="97"/>
      <c r="C91" s="68"/>
      <c r="D91" s="100"/>
      <c r="E91" s="100"/>
      <c r="F91" s="68"/>
      <c r="G91" s="68"/>
      <c r="H91" s="68"/>
      <c r="I91" s="68"/>
      <c r="J91" s="68"/>
      <c r="K91" s="68"/>
      <c r="L91" s="101">
        <f>[1]Sheet1!$P$20/100</f>
        <v>18331.895566131665</v>
      </c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102"/>
      <c r="X91" s="102" t="s">
        <v>96</v>
      </c>
    </row>
    <row r="92" spans="1:27" s="28" customFormat="1" x14ac:dyDescent="0.2">
      <c r="A92" s="29"/>
      <c r="B92" s="103"/>
      <c r="C92" s="68"/>
      <c r="D92" s="104"/>
      <c r="E92" s="104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102"/>
      <c r="X92" s="102"/>
    </row>
    <row r="93" spans="1:27" s="52" customFormat="1" x14ac:dyDescent="0.2">
      <c r="A93" s="29">
        <v>21</v>
      </c>
      <c r="B93" s="105" t="s">
        <v>103</v>
      </c>
      <c r="C93" s="75">
        <f>V85-C87-C88-C89-C90</f>
        <v>18286.702748684169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49"/>
      <c r="X93" s="49"/>
    </row>
    <row r="94" spans="1:27" ht="13.5" customHeight="1" x14ac:dyDescent="0.2">
      <c r="C94" s="106"/>
      <c r="H94" s="107"/>
      <c r="I94" s="107"/>
      <c r="L94" s="108"/>
      <c r="O94" s="107"/>
      <c r="P94" s="107"/>
      <c r="Q94" s="107"/>
      <c r="R94" s="107"/>
      <c r="T94" s="107"/>
      <c r="V94" s="46"/>
    </row>
    <row r="95" spans="1:27" x14ac:dyDescent="0.2">
      <c r="C95" s="109"/>
      <c r="H95" s="108"/>
      <c r="I95" s="46"/>
      <c r="L95" s="46"/>
      <c r="R95" s="110"/>
      <c r="W95" s="46"/>
    </row>
    <row r="96" spans="1:27" ht="15.75" customHeight="1" x14ac:dyDescent="0.2">
      <c r="C96" s="109"/>
      <c r="D96" s="109"/>
      <c r="E96" s="109"/>
      <c r="F96" s="109"/>
      <c r="G96" s="109"/>
      <c r="H96" s="111"/>
      <c r="I96" s="111"/>
      <c r="J96" s="112"/>
      <c r="K96" s="112"/>
      <c r="L96" s="111"/>
      <c r="M96" s="109"/>
      <c r="N96" s="109"/>
      <c r="O96" s="108"/>
      <c r="P96" s="108"/>
      <c r="Q96" s="108"/>
      <c r="R96" s="108"/>
      <c r="T96" s="108"/>
      <c r="U96" s="108"/>
      <c r="V96" s="46"/>
    </row>
    <row r="97" spans="2:21" x14ac:dyDescent="0.2">
      <c r="C97" s="109"/>
      <c r="D97" s="109"/>
      <c r="E97" s="109"/>
      <c r="F97" s="109"/>
      <c r="G97" s="109"/>
      <c r="H97" s="109"/>
      <c r="I97" s="111"/>
      <c r="L97" s="111"/>
      <c r="M97" s="109"/>
      <c r="N97" s="109"/>
      <c r="O97" s="107"/>
      <c r="P97" s="107"/>
      <c r="Q97" s="107"/>
      <c r="R97" s="107"/>
      <c r="S97" s="107"/>
      <c r="T97" s="107"/>
      <c r="U97" s="107"/>
    </row>
    <row r="98" spans="2:21" ht="16.5" customHeight="1" x14ac:dyDescent="0.2">
      <c r="C98" s="109"/>
      <c r="D98" s="109"/>
      <c r="E98" s="109"/>
      <c r="F98" s="109"/>
      <c r="G98" s="109"/>
      <c r="H98" s="109"/>
      <c r="I98" s="111"/>
      <c r="J98" s="113"/>
      <c r="K98" s="113"/>
      <c r="L98" s="109"/>
      <c r="M98" s="109"/>
      <c r="N98" s="109"/>
      <c r="O98" s="107"/>
      <c r="P98" s="107"/>
      <c r="Q98" s="107"/>
      <c r="R98" s="107"/>
      <c r="S98" s="107"/>
      <c r="T98" s="107"/>
      <c r="U98" s="107"/>
    </row>
    <row r="99" spans="2:21" ht="17.25" customHeight="1" x14ac:dyDescent="0.2"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</row>
    <row r="100" spans="2:21" ht="27" customHeight="1" x14ac:dyDescent="0.2"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2:21" ht="15.75" customHeight="1" x14ac:dyDescent="0.2"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</row>
    <row r="102" spans="2:21" ht="15.75" customHeight="1" x14ac:dyDescent="0.2"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</row>
    <row r="106" spans="2:21" ht="19" x14ac:dyDescent="0.25">
      <c r="B106" s="115"/>
      <c r="C106" s="115"/>
      <c r="D106" s="115"/>
      <c r="E106" s="115"/>
      <c r="F106" s="115"/>
    </row>
    <row r="107" spans="2:21" ht="19" hidden="1" x14ac:dyDescent="0.25">
      <c r="B107" s="115"/>
      <c r="C107" s="115"/>
      <c r="D107" s="115"/>
      <c r="E107" s="116">
        <f>F85-F83</f>
        <v>24216.802086999996</v>
      </c>
      <c r="F107" s="115"/>
    </row>
    <row r="266" spans="1:24" s="117" customFormat="1" x14ac:dyDescent="0.2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s="117" customFormat="1" x14ac:dyDescent="0.2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s="117" customFormat="1" x14ac:dyDescent="0.2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s="117" customFormat="1" ht="31.5" customHeight="1" x14ac:dyDescent="0.2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s="117" customFormat="1" x14ac:dyDescent="0.2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s="117" customFormat="1" x14ac:dyDescent="0.2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s="117" customFormat="1" x14ac:dyDescent="0.2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s="117" customFormat="1" x14ac:dyDescent="0.2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s="117" customFormat="1" ht="15" customHeight="1" x14ac:dyDescent="0.2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s="117" customFormat="1" ht="15" customHeight="1" x14ac:dyDescent="0.2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s="117" customFormat="1" x14ac:dyDescent="0.2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</sheetData>
  <mergeCells count="7">
    <mergeCell ref="C102:N102"/>
    <mergeCell ref="I6:J6"/>
    <mergeCell ref="N6:O6"/>
    <mergeCell ref="R6:S6"/>
    <mergeCell ref="C99:N99"/>
    <mergeCell ref="C100:N100"/>
    <mergeCell ref="C101:N101"/>
  </mergeCells>
  <pageMargins left="0.59055118110236204" right="0.31496062992126" top="0.43307086614173201" bottom="0.27559055118110198" header="0.31496062992126" footer="0.196850393700787"/>
  <pageSetup paperSize="5" scale="26" pageOrder="overThenDown" orientation="landscape" r:id="rId1"/>
  <headerFooter alignWithMargins="0">
    <oddHeader>&amp;A</oddHeader>
    <oddFooter>&amp;L&amp;F&amp;C&amp;P/&amp;N&amp;R&amp;D&amp;T</oddFooter>
  </headerFooter>
  <rowBreaks count="1" manualBreakCount="1">
    <brk id="42" max="23" man="1"/>
  </rowBreaks>
  <colBreaks count="1" manualBreakCount="1">
    <brk id="14" min="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F2.1 Final 23</vt:lpstr>
      <vt:lpstr>'F2.1 Final 23'!Print_Area</vt:lpstr>
      <vt:lpstr>'F2.1 Final 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2025-07-03T11:15:32Z</dcterms:created>
  <dcterms:modified xsi:type="dcterms:W3CDTF">2025-07-03T11:15:50Z</dcterms:modified>
</cp:coreProperties>
</file>