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8_{CFED3A25-0CB1-6F4C-AA85-3405770D228C}" xr6:coauthVersionLast="47" xr6:coauthVersionMax="47" xr10:uidLastSave="{00000000-0000-0000-0000-000000000000}"/>
  <bookViews>
    <workbookView xWindow="0" yWindow="740" windowWidth="29400" windowHeight="18380" xr2:uid="{2BEC8730-0CF0-7944-8F8B-0E557AAF5CF9}"/>
  </bookViews>
  <sheets>
    <sheet name="F2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______________SCH6">'[5]04REL'!#REF!</definedName>
    <definedName name="_________________SCH6">'[5]04REL'!#REF!</definedName>
    <definedName name="________________SCH6">'[5]04REL'!#REF!</definedName>
    <definedName name="_______________SCH6">'[5]04REL'!#REF!</definedName>
    <definedName name="______________SCH6">'[5]04REL'!#REF!</definedName>
    <definedName name="_____________SCH6">'[5]04REL'!#REF!</definedName>
    <definedName name="____________SCH6">'[5]04REL'!#REF!</definedName>
    <definedName name="___________SCH6">'[5]04REL'!#REF!</definedName>
    <definedName name="__________SCH6">'[5]04REL'!#REF!</definedName>
    <definedName name="_________SCH6">'[5]04REL'!#REF!</definedName>
    <definedName name="________SCH6">'[5]04REL'!#REF!</definedName>
    <definedName name="_______SCH6">'[5]04REL'!#REF!</definedName>
    <definedName name="______SCH6">'[5]04REL'!#REF!</definedName>
    <definedName name="____SCH6">'[5]04REL'!#REF!</definedName>
    <definedName name="___ABC5">'[6]04REL'!#REF!</definedName>
    <definedName name="___SCH6">'[5]04REL'!#REF!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X" hidden="1">#REF!</definedName>
    <definedName name="__cir1">[7]Ambala!$B$11:$K$401</definedName>
    <definedName name="__cir10">[7]Hisar!$B$11:$K$401</definedName>
    <definedName name="__cir11">[7]Sirsa!$B$11:$K$401</definedName>
    <definedName name="__cir12">[7]Jind!$B$11:$K$401</definedName>
    <definedName name="__cir13">[7]Bhiwani!$B$11:$K$401</definedName>
    <definedName name="__cir2">[7]Yamunanagar!$B$11:$K$401</definedName>
    <definedName name="__cir3">[7]Kurukshetra!$B$11:$K$401</definedName>
    <definedName name="__cir4">[7]Karnal!$B$11:$K$401</definedName>
    <definedName name="__cir5">[7]Sonepat!$B$11:$K$401</definedName>
    <definedName name="__cir6">[7]Rohtak!$B$11:$K$401</definedName>
    <definedName name="__cir7">[7]Faridabad!$B$11:$K$401</definedName>
    <definedName name="__cir8">[7]Gurgaon!$B$11:$K$401</definedName>
    <definedName name="__cir9">[7]Narnaul!$B$11:$K$401</definedName>
    <definedName name="__FOR1">IF([8]Scenario!$B$9=1,__cir1,0)</definedName>
    <definedName name="__FOR10">IF([8]Scenario!$K$9=1,__cir10,0)</definedName>
    <definedName name="__FOR11">IF([8]Scenario!$L$9=1,__cir11,0)</definedName>
    <definedName name="__FOR12">IF([8]Scenario!$M$9=1,__cir12,0)</definedName>
    <definedName name="__FOR13">IF([8]Scenario!$N$9=1,__cir13,0)</definedName>
    <definedName name="__FOR2">IF([8]Scenario!$C$9=1,__cir2,0)</definedName>
    <definedName name="__FOR3">IF([8]Scenario!$D$9=1,__cir3,0)</definedName>
    <definedName name="__FOR4">IF([8]Scenario!$E$9=1,__cir4,0)</definedName>
    <definedName name="__FOR5">IF([8]Scenario!$F$9=1,__cir5,0)</definedName>
    <definedName name="__FOR6">IF([8]Scenario!$G$9=1,__cir6,0)</definedName>
    <definedName name="__FOR7">IF([8]Scenario!$H$9=1,__cir7,0)</definedName>
    <definedName name="__FOR8">IF([8]Scenario!$I$9=1,__cir8,0)</definedName>
    <definedName name="__FOR9">IF([8]Scenario!$J$9=1,__cir9,0)</definedName>
    <definedName name="__SCH6">'[5]04REL'!#REF!</definedName>
    <definedName name="_3.7">'[6]04REL'!#REF!</definedName>
    <definedName name="_BSD1">#REF!</definedName>
    <definedName name="_BSD2">#REF!</definedName>
    <definedName name="_cir1">[9]Ambala!$B$11:$K$401</definedName>
    <definedName name="_cir10">[9]Hisar!$B$11:$K$401</definedName>
    <definedName name="_cir11">[9]Sirsa!$B$11:$K$401</definedName>
    <definedName name="_cir12">[9]Jind!$B$11:$K$401</definedName>
    <definedName name="_cir13">[9]Bhiwani!$B$11:$K$401</definedName>
    <definedName name="_cir2">[9]Yamunanagar!$B$11:$K$401</definedName>
    <definedName name="_cir3">[9]Kurukshetra!$B$11:$K$401</definedName>
    <definedName name="_cir4">[9]Karnal!$B$11:$K$401</definedName>
    <definedName name="_cir5">[9]Sonepat!$B$11:$K$401</definedName>
    <definedName name="_cir6">[9]Rohtak!$B$11:$K$401</definedName>
    <definedName name="_cir7">[9]Faridabad!$B$11:$K$401</definedName>
    <definedName name="_cir8">[9]Gurgaon!$B$11:$K$401</definedName>
    <definedName name="_cir9">[9]Narnaul!$B$11:$K$401</definedName>
    <definedName name="_Fill" hidden="1">#REF!</definedName>
    <definedName name="_FOR1">IF([8]Scenario!$B$9=1,_cir1,0)</definedName>
    <definedName name="_FOR10">IF([8]Scenario!$K$9=1,_cir10,0)</definedName>
    <definedName name="_FOR11">IF([8]Scenario!$L$9=1,_cir11,0)</definedName>
    <definedName name="_FOR12">IF([8]Scenario!$M$9=1,_cir12,0)</definedName>
    <definedName name="_FOR13">IF([8]Scenario!$N$9=1,_cir13,0)</definedName>
    <definedName name="_FOR2">IF([8]Scenario!$C$9=1,_cir2,0)</definedName>
    <definedName name="_FOR3">IF([8]Scenario!$D$9=1,_cir3,0)</definedName>
    <definedName name="_FOR4">IF([8]Scenario!$E$9=1,_cir4,0)</definedName>
    <definedName name="_FOR5">IF([8]Scenario!$F$9=1,_cir5,0)</definedName>
    <definedName name="_FOR6">IF([8]Scenario!$G$9=1,_cir6,0)</definedName>
    <definedName name="_FOR7">IF([8]Scenario!$H$9=1,_cir7,0)</definedName>
    <definedName name="_FOR8">IF([8]Scenario!$I$9=1,_cir8,0)</definedName>
    <definedName name="_FOR9">IF([8]Scenario!$J$9=1,_cir9,0)</definedName>
    <definedName name="_IED1">#REF!</definedName>
    <definedName name="_IED2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CH15">#REF!</definedName>
    <definedName name="_SCH2">#REF!</definedName>
    <definedName name="_SCH25">#REF!</definedName>
    <definedName name="_SCH4">#REF!</definedName>
    <definedName name="_SCH6">'[6]04REL'!#REF!</definedName>
    <definedName name="_SCH9">#REF!</definedName>
    <definedName name="_Sort" hidden="1">#REF!</definedName>
    <definedName name="_TTU6">#REF!</definedName>
    <definedName name="A">#REF!</definedName>
    <definedName name="aa">#REF!</definedName>
    <definedName name="ADL.63">[10]Addl.40!$A$38:$I$284</definedName>
    <definedName name="agri">#REF!</definedName>
    <definedName name="as">#REF!</definedName>
    <definedName name="asd">#REF!</definedName>
    <definedName name="assmp_N">#REF!</definedName>
    <definedName name="assmp_S">#REF!</definedName>
    <definedName name="assmp_W">#REF!</definedName>
    <definedName name="assmpn_E">#REF!</definedName>
    <definedName name="asst_cost">#REF!</definedName>
    <definedName name="aws">#REF!</definedName>
    <definedName name="B">#REF!</definedName>
    <definedName name="bi">#REF!</definedName>
    <definedName name="ChangeinAccruedInterest">'[11]Cash Flow'!#REF!</definedName>
    <definedName name="D">#N/A</definedName>
    <definedName name="D1B">#REF!</definedName>
    <definedName name="D1S">#REF!</definedName>
    <definedName name="D2B">#REF!</definedName>
    <definedName name="D2S">#REF!</definedName>
    <definedName name="D3B">#REF!</definedName>
    <definedName name="D3S">#REF!</definedName>
    <definedName name="_xlnm.Database">#REF!</definedName>
    <definedName name="dbn_assts">[12]Sheet1!$A$1508:$Q$1541</definedName>
    <definedName name="DIB">#REF!</definedName>
    <definedName name="Discom1F1">#REF!</definedName>
    <definedName name="Discom1F2">#REF!</definedName>
    <definedName name="Discom1F3">#REF!</definedName>
    <definedName name="Discom1F4">#REF!</definedName>
    <definedName name="Discom1F6">#REF!</definedName>
    <definedName name="Discom2F1">#REF!</definedName>
    <definedName name="Discom2F2">#REF!</definedName>
    <definedName name="Discom2F3">#REF!</definedName>
    <definedName name="Discom2F4">#REF!</definedName>
    <definedName name="Discom2F6">#REF!</definedName>
    <definedName name="DISCOMHH">#REF!</definedName>
    <definedName name="dom">#REF!</definedName>
    <definedName name="dpc">'[13]dpc cost'!$D$1</definedName>
    <definedName name="dy">#REF!,#REF!</definedName>
    <definedName name="e">#REF!</definedName>
    <definedName name="E_315MVA_Addl_Page1">#REF!</definedName>
    <definedName name="E_315MVA_Addl_Page2">#REF!</definedName>
    <definedName name="f">#REF!</definedName>
    <definedName name="F3.7">[14]MONTHWISE!#REF!</definedName>
    <definedName name="FOR10a">IF([8]Scenario!$K$9=0,__cir10,0)</definedName>
    <definedName name="FOR11a">IF([8]Scenario!$L$9=0,__cir11,0)</definedName>
    <definedName name="FOR12a">IF([8]Scenario!$M$9=0,__cir12,0)</definedName>
    <definedName name="FOR13a">IF([8]Scenario!$N$9=0,__cir13,0)</definedName>
    <definedName name="FOR1a">IF([8]Scenario!$B$9=0, __cir1,0)</definedName>
    <definedName name="FOR2a">IF([8]Scenario!$C$9=0,__cir2,0)</definedName>
    <definedName name="FOR3a">IF([8]Scenario!$D$9=0,__cir3,0)</definedName>
    <definedName name="FOR4a">IF([8]Scenario!$E$9=0,__cir4,0)</definedName>
    <definedName name="FOR5a">IF([8]Scenario!$F$9=0,__cir5,0)</definedName>
    <definedName name="FOR6a">IF([8]Scenario!$G$9=0,__cir6,0)</definedName>
    <definedName name="FOR7a">IF([8]Scenario!$H$9=0,__cir7,0)</definedName>
    <definedName name="FOR8a">IF([8]Scenario!$I$9=0,__cir8,0)</definedName>
    <definedName name="FOR9a">IF([8]Scenario!$J$9=0,__cir9,0)</definedName>
    <definedName name="form">'[6]04REL'!#REF!</definedName>
    <definedName name="form__">'[6]04REL'!#REF!</definedName>
    <definedName name="form3">'[6]04REL'!#REF!</definedName>
    <definedName name="form3.7">'[6]04REL'!#REF!</definedName>
    <definedName name="Fuel_Exp_CY">#REF!</definedName>
    <definedName name="Fuel_Exp_EY">#REF!</definedName>
    <definedName name="Fuel_Exp_PY">#REF!</definedName>
    <definedName name="fy">#REF!,#REF!</definedName>
    <definedName name="ICG">#REF!</definedName>
    <definedName name="icg_tarif_E">#REF!</definedName>
    <definedName name="icg_tarif_N">#REF!</definedName>
    <definedName name="icg_tarif_S">#REF!</definedName>
    <definedName name="icg_tarif_W">#REF!</definedName>
    <definedName name="Insurance">#REF!,#REF!</definedName>
    <definedName name="interest">#REF!</definedName>
    <definedName name="interest_v">#REF!,#REF!</definedName>
    <definedName name="Intt_Charge_cY">#REF!,#REF!</definedName>
    <definedName name="Intt_Charge_cy_1">'[15]A 3.7'!$H$35,'[15]A 3.7'!$H$44</definedName>
    <definedName name="Intt_Charge_eY">#REF!,#REF!</definedName>
    <definedName name="Intt_Charge_ey_1">'[15]A 3.7'!$I$35,'[15]A 3.7'!$I$44</definedName>
    <definedName name="Intt_Charge_PY">#REF!,#REF!</definedName>
    <definedName name="Intt_Charge_py_1">'[15]A 3.7'!$G$35,'[15]A 3.7'!$G$44</definedName>
    <definedName name="INV_E">#REF!</definedName>
    <definedName name="INV_N">#REF!</definedName>
    <definedName name="INV_S">#REF!</definedName>
    <definedName name="INV_W">#REF!</definedName>
    <definedName name="INVPLAN">#REF!</definedName>
    <definedName name="Iteration_switch">'[16]Input Data'!#REF!</definedName>
    <definedName name="jherc">#REF!</definedName>
    <definedName name="jhkhk">#REF!</definedName>
    <definedName name="K2000_">#N/A</definedName>
    <definedName name="loan">#REF!</definedName>
    <definedName name="ltind">#REF!</definedName>
    <definedName name="LTLReceipt">'[17]Loan Position'!$B$176:$G$176</definedName>
    <definedName name="LTLRepayment">'[17]Loan Position'!$B$184:$G$184</definedName>
    <definedName name="new_discom">#REF!</definedName>
    <definedName name="NonDom">#REF!</definedName>
    <definedName name="PERF">#REF!</definedName>
    <definedName name="perf_E">#REF!</definedName>
    <definedName name="perf_N">#REF!</definedName>
    <definedName name="perf_S">#REF!</definedName>
    <definedName name="perf_W">#REF!</definedName>
    <definedName name="phycont15">0.15</definedName>
    <definedName name="Pop_Ratio">#REF!</definedName>
    <definedName name="_xlnm.Print_Area" localSheetId="0">'F2.1'!$A$1:$Y$93</definedName>
    <definedName name="_xlnm.Print_Area">[14]MONTHWISE!#REF!</definedName>
    <definedName name="PRINT_AREA_MI">[14]MONTHWISE!#REF!</definedName>
    <definedName name="q">'[18]A 3.7'!$I$35,'[18]A 3.7'!$I$44</definedName>
    <definedName name="q2w3">#REF!</definedName>
    <definedName name="qwe">#REF!</definedName>
    <definedName name="revised">'[5]04REL'!#REF!</definedName>
    <definedName name="same">#REF!</definedName>
    <definedName name="sca">'[19]04REL'!#REF!</definedName>
    <definedName name="SFLEKJGKWE">#REF!</definedName>
    <definedName name="shft1">[13]SUMMERY!$P$1</definedName>
    <definedName name="shftI">[20]SUMMERY!$P$1</definedName>
    <definedName name="SJJSJSJJS">#REF!</definedName>
    <definedName name="sss">#REF!</definedName>
    <definedName name="STAT3">#REF!</definedName>
    <definedName name="STLReceipt">'[17]Loan Position'!$B$177:$G$177</definedName>
    <definedName name="STLRepayment">'[17]Loan Position'!$B$185:$G$185</definedName>
    <definedName name="TARIFF">#REF!</definedName>
    <definedName name="taxrate">0</definedName>
    <definedName name="try">#REF!</definedName>
    <definedName name="unshe">#REF!</definedName>
    <definedName name="wree">#REF!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>#REF!</definedName>
    <definedName name="X1_">#REF!</definedName>
    <definedName name="xxx">#REF!</definedName>
    <definedName name="YEAR">#REF!</definedName>
    <definedName name="Year1">#REF!</definedName>
    <definedName name="year2">#REF!</definedName>
    <definedName name="years">#REF!</definedName>
    <definedName name="zzz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9" i="1" l="1"/>
  <c r="L83" i="1"/>
  <c r="X81" i="1"/>
  <c r="W81" i="1"/>
  <c r="W77" i="1"/>
  <c r="W75" i="1"/>
  <c r="W73" i="1"/>
  <c r="X73" i="1" s="1"/>
  <c r="W72" i="1"/>
  <c r="X72" i="1" s="1"/>
  <c r="W71" i="1"/>
  <c r="X71" i="1" s="1"/>
  <c r="X69" i="1"/>
  <c r="W69" i="1"/>
  <c r="W67" i="1"/>
  <c r="X67" i="1" s="1"/>
  <c r="W66" i="1"/>
  <c r="X66" i="1" s="1"/>
  <c r="W65" i="1"/>
  <c r="X65" i="1" s="1"/>
  <c r="W63" i="1"/>
  <c r="W61" i="1" s="1"/>
  <c r="X61" i="1" s="1"/>
  <c r="X62" i="1"/>
  <c r="W62" i="1"/>
  <c r="W59" i="1"/>
  <c r="X59" i="1" s="1"/>
  <c r="W58" i="1"/>
  <c r="X58" i="1" s="1"/>
  <c r="W57" i="1"/>
  <c r="X57" i="1" s="1"/>
  <c r="X55" i="1"/>
  <c r="W55" i="1"/>
  <c r="W54" i="1"/>
  <c r="X54" i="1" s="1"/>
  <c r="W53" i="1"/>
  <c r="X53" i="1" s="1"/>
  <c r="V53" i="1"/>
  <c r="U53" i="1"/>
  <c r="T53" i="1"/>
  <c r="S53" i="1"/>
  <c r="R53" i="1"/>
  <c r="Q53" i="1"/>
  <c r="P53" i="1"/>
  <c r="O53" i="1"/>
  <c r="N53" i="1"/>
  <c r="M53" i="1"/>
  <c r="L53" i="1"/>
  <c r="I53" i="1"/>
  <c r="J53" i="1" s="1"/>
  <c r="K53" i="1" s="1"/>
  <c r="H53" i="1"/>
  <c r="G53" i="1"/>
  <c r="E53" i="1"/>
  <c r="D53" i="1"/>
  <c r="B53" i="1"/>
  <c r="C53" i="1" s="1"/>
  <c r="T51" i="1"/>
  <c r="W51" i="1" s="1"/>
  <c r="X51" i="1" s="1"/>
  <c r="K51" i="1"/>
  <c r="J51" i="1"/>
  <c r="T50" i="1"/>
  <c r="T49" i="1" s="1"/>
  <c r="J50" i="1"/>
  <c r="W50" i="1" s="1"/>
  <c r="X50" i="1" s="1"/>
  <c r="V49" i="1"/>
  <c r="U49" i="1"/>
  <c r="S49" i="1"/>
  <c r="R49" i="1"/>
  <c r="Q49" i="1"/>
  <c r="P49" i="1"/>
  <c r="O49" i="1"/>
  <c r="N49" i="1"/>
  <c r="M49" i="1"/>
  <c r="L49" i="1"/>
  <c r="I49" i="1"/>
  <c r="H49" i="1"/>
  <c r="G49" i="1"/>
  <c r="J49" i="1" s="1"/>
  <c r="E49" i="1"/>
  <c r="D49" i="1"/>
  <c r="C49" i="1"/>
  <c r="B49" i="1"/>
  <c r="V47" i="1"/>
  <c r="U47" i="1"/>
  <c r="T47" i="1"/>
  <c r="J47" i="1"/>
  <c r="T46" i="1"/>
  <c r="J46" i="1"/>
  <c r="W46" i="1" s="1"/>
  <c r="X46" i="1" s="1"/>
  <c r="T45" i="1"/>
  <c r="S45" i="1"/>
  <c r="R45" i="1"/>
  <c r="Q45" i="1"/>
  <c r="P45" i="1"/>
  <c r="O45" i="1"/>
  <c r="N45" i="1"/>
  <c r="M45" i="1"/>
  <c r="L45" i="1"/>
  <c r="I45" i="1"/>
  <c r="J45" i="1" s="1"/>
  <c r="K45" i="1" s="1"/>
  <c r="H45" i="1"/>
  <c r="G45" i="1"/>
  <c r="E45" i="1"/>
  <c r="D45" i="1"/>
  <c r="B45" i="1"/>
  <c r="C45" i="1" s="1"/>
  <c r="T43" i="1"/>
  <c r="W43" i="1" s="1"/>
  <c r="X43" i="1" s="1"/>
  <c r="K43" i="1"/>
  <c r="J43" i="1"/>
  <c r="T42" i="1"/>
  <c r="T41" i="1" s="1"/>
  <c r="J42" i="1"/>
  <c r="J41" i="1" s="1"/>
  <c r="K41" i="1" s="1"/>
  <c r="V41" i="1"/>
  <c r="U41" i="1"/>
  <c r="S41" i="1"/>
  <c r="R41" i="1"/>
  <c r="Q41" i="1"/>
  <c r="P41" i="1"/>
  <c r="O41" i="1"/>
  <c r="N41" i="1"/>
  <c r="M41" i="1"/>
  <c r="L41" i="1"/>
  <c r="I41" i="1"/>
  <c r="H41" i="1"/>
  <c r="G41" i="1"/>
  <c r="E41" i="1"/>
  <c r="D41" i="1"/>
  <c r="C41" i="1"/>
  <c r="B41" i="1"/>
  <c r="T39" i="1"/>
  <c r="J39" i="1"/>
  <c r="W39" i="1" s="1"/>
  <c r="X39" i="1" s="1"/>
  <c r="W38" i="1"/>
  <c r="T38" i="1"/>
  <c r="J38" i="1"/>
  <c r="K38" i="1" s="1"/>
  <c r="V37" i="1"/>
  <c r="U37" i="1"/>
  <c r="T37" i="1"/>
  <c r="S37" i="1"/>
  <c r="R37" i="1"/>
  <c r="Q37" i="1"/>
  <c r="P37" i="1"/>
  <c r="O37" i="1"/>
  <c r="N37" i="1"/>
  <c r="M37" i="1"/>
  <c r="L37" i="1"/>
  <c r="I37" i="1"/>
  <c r="J37" i="1" s="1"/>
  <c r="K37" i="1" s="1"/>
  <c r="H37" i="1"/>
  <c r="G37" i="1"/>
  <c r="E37" i="1"/>
  <c r="D37" i="1"/>
  <c r="B37" i="1"/>
  <c r="C37" i="1" s="1"/>
  <c r="T35" i="1"/>
  <c r="W35" i="1" s="1"/>
  <c r="X35" i="1" s="1"/>
  <c r="K35" i="1"/>
  <c r="J35" i="1"/>
  <c r="C35" i="1"/>
  <c r="T34" i="1"/>
  <c r="J34" i="1"/>
  <c r="C34" i="1"/>
  <c r="T33" i="1"/>
  <c r="J33" i="1"/>
  <c r="K33" i="1" s="1"/>
  <c r="C33" i="1"/>
  <c r="T32" i="1"/>
  <c r="W32" i="1" s="1"/>
  <c r="X32" i="1" s="1"/>
  <c r="J32" i="1"/>
  <c r="K32" i="1" s="1"/>
  <c r="C32" i="1"/>
  <c r="T31" i="1"/>
  <c r="T30" i="1" s="1"/>
  <c r="J31" i="1"/>
  <c r="W31" i="1" s="1"/>
  <c r="C31" i="1"/>
  <c r="V30" i="1"/>
  <c r="U30" i="1"/>
  <c r="S30" i="1"/>
  <c r="R30" i="1"/>
  <c r="Q30" i="1"/>
  <c r="P30" i="1"/>
  <c r="P24" i="1" s="1"/>
  <c r="P23" i="1" s="1"/>
  <c r="O30" i="1"/>
  <c r="N30" i="1"/>
  <c r="M30" i="1"/>
  <c r="L30" i="1"/>
  <c r="I30" i="1"/>
  <c r="H30" i="1"/>
  <c r="G30" i="1"/>
  <c r="J30" i="1" s="1"/>
  <c r="K30" i="1" s="1"/>
  <c r="E30" i="1"/>
  <c r="D30" i="1"/>
  <c r="B30" i="1"/>
  <c r="C30" i="1" s="1"/>
  <c r="T29" i="1"/>
  <c r="J29" i="1"/>
  <c r="W29" i="1" s="1"/>
  <c r="X29" i="1" s="1"/>
  <c r="C29" i="1"/>
  <c r="T28" i="1"/>
  <c r="J28" i="1"/>
  <c r="W28" i="1" s="1"/>
  <c r="X28" i="1" s="1"/>
  <c r="C28" i="1"/>
  <c r="X27" i="1"/>
  <c r="W27" i="1"/>
  <c r="T27" i="1"/>
  <c r="J27" i="1"/>
  <c r="K27" i="1" s="1"/>
  <c r="C27" i="1"/>
  <c r="T26" i="1"/>
  <c r="T25" i="1" s="1"/>
  <c r="T24" i="1" s="1"/>
  <c r="T23" i="1" s="1"/>
  <c r="J26" i="1"/>
  <c r="C26" i="1"/>
  <c r="V25" i="1"/>
  <c r="U25" i="1"/>
  <c r="S25" i="1"/>
  <c r="R25" i="1"/>
  <c r="Q25" i="1"/>
  <c r="P25" i="1"/>
  <c r="O25" i="1"/>
  <c r="N25" i="1"/>
  <c r="M25" i="1"/>
  <c r="L25" i="1"/>
  <c r="I25" i="1"/>
  <c r="I24" i="1" s="1"/>
  <c r="I23" i="1" s="1"/>
  <c r="H25" i="1"/>
  <c r="H24" i="1" s="1"/>
  <c r="H23" i="1" s="1"/>
  <c r="G25" i="1"/>
  <c r="E25" i="1"/>
  <c r="D25" i="1"/>
  <c r="B25" i="1"/>
  <c r="C25" i="1" s="1"/>
  <c r="V24" i="1"/>
  <c r="U24" i="1"/>
  <c r="U23" i="1" s="1"/>
  <c r="S24" i="1"/>
  <c r="S23" i="1" s="1"/>
  <c r="O24" i="1"/>
  <c r="N24" i="1"/>
  <c r="M24" i="1"/>
  <c r="L24" i="1"/>
  <c r="E24" i="1"/>
  <c r="D24" i="1"/>
  <c r="B24" i="1"/>
  <c r="C24" i="1" s="1"/>
  <c r="V23" i="1"/>
  <c r="O23" i="1"/>
  <c r="N23" i="1"/>
  <c r="M23" i="1"/>
  <c r="L23" i="1"/>
  <c r="E23" i="1"/>
  <c r="D23" i="1"/>
  <c r="B23" i="1"/>
  <c r="C23" i="1" s="1"/>
  <c r="V21" i="1"/>
  <c r="U21" i="1"/>
  <c r="S21" i="1"/>
  <c r="R21" i="1"/>
  <c r="Q21" i="1"/>
  <c r="P21" i="1"/>
  <c r="O21" i="1"/>
  <c r="T21" i="1" s="1"/>
  <c r="N21" i="1"/>
  <c r="M21" i="1"/>
  <c r="L21" i="1"/>
  <c r="I21" i="1"/>
  <c r="H21" i="1"/>
  <c r="G21" i="1"/>
  <c r="J21" i="1" s="1"/>
  <c r="E21" i="1"/>
  <c r="D21" i="1"/>
  <c r="B21" i="1"/>
  <c r="C21" i="1" s="1"/>
  <c r="T20" i="1"/>
  <c r="J20" i="1"/>
  <c r="C20" i="1"/>
  <c r="T19" i="1"/>
  <c r="J19" i="1"/>
  <c r="W19" i="1" s="1"/>
  <c r="X19" i="1" s="1"/>
  <c r="C19" i="1"/>
  <c r="T18" i="1"/>
  <c r="W18" i="1" s="1"/>
  <c r="K18" i="1"/>
  <c r="J18" i="1"/>
  <c r="C18" i="1"/>
  <c r="T17" i="1"/>
  <c r="J17" i="1"/>
  <c r="W17" i="1" s="1"/>
  <c r="X17" i="1" s="1"/>
  <c r="C17" i="1"/>
  <c r="T16" i="1"/>
  <c r="J16" i="1"/>
  <c r="W16" i="1" s="1"/>
  <c r="X16" i="1" s="1"/>
  <c r="C16" i="1"/>
  <c r="V15" i="1"/>
  <c r="U15" i="1"/>
  <c r="S15" i="1"/>
  <c r="S12" i="1" s="1"/>
  <c r="S11" i="1" s="1"/>
  <c r="S83" i="1" s="1"/>
  <c r="B87" i="1" s="1"/>
  <c r="R15" i="1"/>
  <c r="R12" i="1" s="1"/>
  <c r="R11" i="1" s="1"/>
  <c r="Q15" i="1"/>
  <c r="Q12" i="1" s="1"/>
  <c r="Q11" i="1" s="1"/>
  <c r="P15" i="1"/>
  <c r="P12" i="1" s="1"/>
  <c r="P11" i="1" s="1"/>
  <c r="O15" i="1"/>
  <c r="O12" i="1" s="1"/>
  <c r="O11" i="1" s="1"/>
  <c r="O83" i="1" s="1"/>
  <c r="N15" i="1"/>
  <c r="N12" i="1" s="1"/>
  <c r="N11" i="1" s="1"/>
  <c r="N83" i="1" s="1"/>
  <c r="M15" i="1"/>
  <c r="M12" i="1" s="1"/>
  <c r="L15" i="1"/>
  <c r="I15" i="1"/>
  <c r="I12" i="1" s="1"/>
  <c r="I11" i="1" s="1"/>
  <c r="H15" i="1"/>
  <c r="H12" i="1" s="1"/>
  <c r="H11" i="1" s="1"/>
  <c r="G15" i="1"/>
  <c r="J15" i="1" s="1"/>
  <c r="K15" i="1" s="1"/>
  <c r="E15" i="1"/>
  <c r="D15" i="1"/>
  <c r="D12" i="1" s="1"/>
  <c r="C15" i="1"/>
  <c r="B15" i="1"/>
  <c r="T14" i="1"/>
  <c r="J14" i="1"/>
  <c r="W14" i="1" s="1"/>
  <c r="X14" i="1" s="1"/>
  <c r="C14" i="1"/>
  <c r="X13" i="1"/>
  <c r="W13" i="1"/>
  <c r="T13" i="1"/>
  <c r="J13" i="1"/>
  <c r="K13" i="1" s="1"/>
  <c r="C13" i="1"/>
  <c r="V12" i="1"/>
  <c r="V11" i="1" s="1"/>
  <c r="V83" i="1" s="1"/>
  <c r="B90" i="1" s="1"/>
  <c r="U12" i="1"/>
  <c r="U11" i="1" s="1"/>
  <c r="U83" i="1" s="1"/>
  <c r="B88" i="1" s="1"/>
  <c r="L12" i="1"/>
  <c r="L11" i="1" s="1"/>
  <c r="J12" i="1"/>
  <c r="B12" i="1"/>
  <c r="M11" i="1"/>
  <c r="M83" i="1" s="1"/>
  <c r="D11" i="1"/>
  <c r="X18" i="1" l="1"/>
  <c r="W15" i="1"/>
  <c r="X15" i="1" s="1"/>
  <c r="K12" i="1"/>
  <c r="I83" i="1"/>
  <c r="W34" i="1"/>
  <c r="X34" i="1" s="1"/>
  <c r="K34" i="1"/>
  <c r="D83" i="1"/>
  <c r="W20" i="1"/>
  <c r="X20" i="1" s="1"/>
  <c r="K20" i="1"/>
  <c r="J11" i="1"/>
  <c r="W26" i="1"/>
  <c r="P83" i="1"/>
  <c r="Q83" i="1"/>
  <c r="K49" i="1"/>
  <c r="T15" i="1"/>
  <c r="T12" i="1" s="1"/>
  <c r="T11" i="1" s="1"/>
  <c r="T83" i="1" s="1"/>
  <c r="E12" i="1"/>
  <c r="R83" i="1"/>
  <c r="Q24" i="1"/>
  <c r="Q23" i="1" s="1"/>
  <c r="K29" i="1"/>
  <c r="X63" i="1"/>
  <c r="W21" i="1"/>
  <c r="X21" i="1" s="1"/>
  <c r="K21" i="1"/>
  <c r="R24" i="1"/>
  <c r="R23" i="1" s="1"/>
  <c r="X31" i="1"/>
  <c r="W37" i="1"/>
  <c r="X37" i="1" s="1"/>
  <c r="W47" i="1"/>
  <c r="X47" i="1" s="1"/>
  <c r="K47" i="1"/>
  <c r="K26" i="1"/>
  <c r="B11" i="1"/>
  <c r="C12" i="1"/>
  <c r="H83" i="1"/>
  <c r="K17" i="1"/>
  <c r="G24" i="1"/>
  <c r="J25" i="1"/>
  <c r="K25" i="1" s="1"/>
  <c r="K31" i="1"/>
  <c r="X38" i="1"/>
  <c r="W49" i="1"/>
  <c r="X49" i="1" s="1"/>
  <c r="K42" i="1"/>
  <c r="K50" i="1"/>
  <c r="K14" i="1"/>
  <c r="K19" i="1"/>
  <c r="K16" i="1"/>
  <c r="K39" i="1"/>
  <c r="W42" i="1"/>
  <c r="K46" i="1"/>
  <c r="W33" i="1"/>
  <c r="X33" i="1" s="1"/>
  <c r="K28" i="1"/>
  <c r="G12" i="1"/>
  <c r="G11" i="1" s="1"/>
  <c r="X42" i="1" l="1"/>
  <c r="W41" i="1"/>
  <c r="X41" i="1" s="1"/>
  <c r="K11" i="1"/>
  <c r="B83" i="1"/>
  <c r="C83" i="1" s="1"/>
  <c r="C11" i="1"/>
  <c r="X26" i="1"/>
  <c r="W25" i="1"/>
  <c r="G23" i="1"/>
  <c r="J23" i="1" s="1"/>
  <c r="K23" i="1" s="1"/>
  <c r="J24" i="1"/>
  <c r="K24" i="1" s="1"/>
  <c r="E11" i="1"/>
  <c r="W12" i="1"/>
  <c r="W30" i="1"/>
  <c r="X30" i="1" s="1"/>
  <c r="W45" i="1"/>
  <c r="X45" i="1" s="1"/>
  <c r="J83" i="1" l="1"/>
  <c r="X12" i="1"/>
  <c r="W11" i="1"/>
  <c r="X25" i="1"/>
  <c r="W24" i="1"/>
  <c r="G83" i="1"/>
  <c r="E83" i="1"/>
  <c r="F26" i="1" l="1"/>
  <c r="F32" i="1"/>
  <c r="F27" i="1"/>
  <c r="F13" i="1"/>
  <c r="F46" i="1"/>
  <c r="F33" i="1"/>
  <c r="F19" i="1"/>
  <c r="F16" i="1"/>
  <c r="F14" i="1"/>
  <c r="F51" i="1"/>
  <c r="F43" i="1"/>
  <c r="F35" i="1"/>
  <c r="F38" i="1"/>
  <c r="F39" i="1"/>
  <c r="F18" i="1"/>
  <c r="F28" i="1"/>
  <c r="F47" i="1"/>
  <c r="F31" i="1"/>
  <c r="F17" i="1"/>
  <c r="F29" i="1"/>
  <c r="F30" i="1"/>
  <c r="F50" i="1"/>
  <c r="F42" i="1"/>
  <c r="F20" i="1"/>
  <c r="F34" i="1"/>
  <c r="F21" i="1"/>
  <c r="F41" i="1"/>
  <c r="F15" i="1"/>
  <c r="F37" i="1"/>
  <c r="F23" i="1"/>
  <c r="F49" i="1"/>
  <c r="F45" i="1"/>
  <c r="F53" i="1"/>
  <c r="F24" i="1"/>
  <c r="F12" i="1"/>
  <c r="F11" i="1"/>
  <c r="X24" i="1"/>
  <c r="W23" i="1"/>
  <c r="X23" i="1" s="1"/>
  <c r="X11" i="1"/>
  <c r="W83" i="1"/>
  <c r="K83" i="1"/>
  <c r="X83" i="1" l="1"/>
  <c r="B86" i="1"/>
  <c r="B91" i="1" s="1"/>
  <c r="F83" i="1"/>
</calcChain>
</file>

<file path=xl/sharedStrings.xml><?xml version="1.0" encoding="utf-8"?>
<sst xmlns="http://schemas.openxmlformats.org/spreadsheetml/2006/main" count="124" uniqueCount="103">
  <si>
    <t>Form D 2.1</t>
  </si>
  <si>
    <t>Revenue from Sale of Power</t>
  </si>
  <si>
    <t>Name of Distribution Licensee</t>
  </si>
  <si>
    <t>JVVNL</t>
  </si>
  <si>
    <t>Licensed Area of Supply</t>
  </si>
  <si>
    <t>Jaipur Discom</t>
  </si>
  <si>
    <t>Year</t>
  </si>
  <si>
    <t>2021-22</t>
  </si>
  <si>
    <t>Particulars</t>
  </si>
  <si>
    <t>Number of consumers # as on 31 March 2022</t>
  </si>
  <si>
    <t>Number of consumers billed 31 March 2022</t>
  </si>
  <si>
    <t>Connected Load of consumers 31 March 2022</t>
  </si>
  <si>
    <t>Unit Sold (MU)</t>
  </si>
  <si>
    <t>% of total Unit sold</t>
  </si>
  <si>
    <t>Energy Charges @</t>
  </si>
  <si>
    <t>Demand/fixed charges@</t>
  </si>
  <si>
    <t>Fuel Adjustment charges@</t>
  </si>
  <si>
    <t>Total</t>
  </si>
  <si>
    <t>Average rate/kwh</t>
  </si>
  <si>
    <t>Special Fuel Surcharge</t>
  </si>
  <si>
    <t>Excess Load excess demand charges@</t>
  </si>
  <si>
    <t xml:space="preserve">Adjustment of past billing  </t>
  </si>
  <si>
    <t>Power factor surcharge/ incentive &amp; shunt capacitor surcharge</t>
  </si>
  <si>
    <t>voltage rebate*</t>
  </si>
  <si>
    <t>load factor penalty/incentive</t>
  </si>
  <si>
    <t>Other charges if any@</t>
  </si>
  <si>
    <t>Theft and Malpractice 
(DPS /LPS in NTI)</t>
  </si>
  <si>
    <t>Sub-total</t>
  </si>
  <si>
    <t>Other Rentals (CT/PT and Transformer rent)</t>
  </si>
  <si>
    <t>Misc. recoveries@</t>
  </si>
  <si>
    <t xml:space="preserve">Sub-total </t>
  </si>
  <si>
    <t>Avg. realisation per KWh (Excluding ED &amp; Govt.levies@)</t>
  </si>
  <si>
    <t>Remarks</t>
  </si>
  <si>
    <t>Nos</t>
  </si>
  <si>
    <t>KW</t>
  </si>
  <si>
    <t>MU</t>
  </si>
  <si>
    <t>%</t>
  </si>
  <si>
    <t>Rs Cr.</t>
  </si>
  <si>
    <t>7+8+9</t>
  </si>
  <si>
    <t>Rs/kwh</t>
  </si>
  <si>
    <t>Rs. Cr</t>
  </si>
  <si>
    <t>(12) to (18)</t>
  </si>
  <si>
    <t>(10)+(19)+(20)+(21)</t>
  </si>
  <si>
    <t>Domestic</t>
  </si>
  <si>
    <t>1.DOMESTIC - LT</t>
  </si>
  <si>
    <t xml:space="preserve">(I.) BPL </t>
  </si>
  <si>
    <t>(II.) Small Domestic</t>
  </si>
  <si>
    <t>(III.) General Domestic</t>
  </si>
  <si>
    <t>1. Consumption up to 50 unit per month</t>
  </si>
  <si>
    <t>2. Consumption above 50 but up to 150 unit per month</t>
  </si>
  <si>
    <t>3. Consumption above 150 but up to 300 unit per month</t>
  </si>
  <si>
    <t>4. Consumption above 300 but up to 500 unit per month</t>
  </si>
  <si>
    <t>5. Consumption above 500 unit per month</t>
  </si>
  <si>
    <t xml:space="preserve">DOMESTIC - HT </t>
  </si>
  <si>
    <t>Non-Domestic</t>
  </si>
  <si>
    <t>NON-DOMESTIC - LT</t>
  </si>
  <si>
    <t>(I.) Sanctioned connected load up to 5 K.W.</t>
  </si>
  <si>
    <t>1. Consumption up to 100 unit per month</t>
  </si>
  <si>
    <t>Rates higher due to adjustment of past billings and fixed charges being implied on less number of units consumed</t>
  </si>
  <si>
    <t>2. Consumption above 100 but up to 200 unit per month</t>
  </si>
  <si>
    <t>3. Consumption above 200 but up to 500 unit per month</t>
  </si>
  <si>
    <t>4. Consumption above 500 unit per month</t>
  </si>
  <si>
    <t>(II.) Sanctioned connected load above 5 K.W.</t>
  </si>
  <si>
    <t>NON-DOM - HT</t>
  </si>
  <si>
    <t>3.P.S.L.</t>
  </si>
  <si>
    <t>(I)Panchayat &amp; Municipal areas having population less than 1 lac.</t>
  </si>
  <si>
    <t>(II)Panchayat &amp; Municipal areas having population 1 lac. and above</t>
  </si>
  <si>
    <t>4.AGR(M)</t>
  </si>
  <si>
    <t>(I) Total General (Block Supply)</t>
  </si>
  <si>
    <t>(II) Total Others  &amp; More than block supply</t>
  </si>
  <si>
    <t>AGR(F)</t>
  </si>
  <si>
    <t>(I) General (Block Supply)</t>
  </si>
  <si>
    <t>(II) Others  &amp; More than block supply</t>
  </si>
  <si>
    <t>5.IND (S)</t>
  </si>
  <si>
    <t>(I) Up to 500 unit per month</t>
  </si>
  <si>
    <t>(II) Above 500 unit per month</t>
  </si>
  <si>
    <t>IND(M)</t>
  </si>
  <si>
    <t>IND(M) - LT</t>
  </si>
  <si>
    <t>IND(M) - HT</t>
  </si>
  <si>
    <t>IND(L)</t>
  </si>
  <si>
    <t>SCL above 150 HP &amp;/or having Contract/ Maximum Demand above 125 KVA</t>
  </si>
  <si>
    <t>Consumer having Billing demand of 1 MVA or more for the billing month and having load factor 50% or more for the billing month</t>
  </si>
  <si>
    <t>P.W.W(S)</t>
  </si>
  <si>
    <t>Rate negative due to adjustments of past billing</t>
  </si>
  <si>
    <t>P.W.W.(M)</t>
  </si>
  <si>
    <t>P.W.W.(M) - LT</t>
  </si>
  <si>
    <t>P.W.W.(M)  - HT</t>
  </si>
  <si>
    <t>P.W.W.(L)</t>
  </si>
  <si>
    <t>MIXED LOAD</t>
  </si>
  <si>
    <t>MIXED LOAD - LT</t>
  </si>
  <si>
    <t>MIXED LOAD - HT</t>
  </si>
  <si>
    <t>Railway Traction</t>
  </si>
  <si>
    <t>EV</t>
  </si>
  <si>
    <t>EV - LT</t>
  </si>
  <si>
    <t>DF (Revenue from sale to DF at Input)</t>
  </si>
  <si>
    <t>TOTAL</t>
  </si>
  <si>
    <t xml:space="preserve"> Revenue from sale of power (Rs Cr)</t>
  </si>
  <si>
    <t>Less: 50% Revenue from theft and malpractice (Rs Cr)</t>
  </si>
  <si>
    <t>Less: Revenue from Meter/transformer rent (Rs Cr)</t>
  </si>
  <si>
    <t>Less: Revenue from wheeling and cross subsidy surcharge (Rs Cr)</t>
  </si>
  <si>
    <t>Less: Revenue from misc charges (Rs Cr)</t>
  </si>
  <si>
    <t>Net Revenue from sale of electricity (Rs Cr)</t>
  </si>
  <si>
    <t>* Rebate given to consumers shown in Other Debits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</si>
</sst>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00"/>
    <numFmt numFmtId="166" formatCode="_(* #,##0.0000_);_(* \(#,##0.0000\);_(* &quot;-&quot;??_);_(@_)"/>
  </numFmts>
  <fonts count="13" x14ac:knownFonts="1">
    <font>
      <sz val="12"/>
      <color theme="1"/>
      <name val="Aptos Narrow"/>
      <family val="2"/>
      <scheme val="minor"/>
    </font>
    <font>
      <sz val="10"/>
      <name val="Times New Roman"/>
      <family val="1"/>
    </font>
    <font>
      <b/>
      <sz val="14"/>
      <color theme="1"/>
      <name val="Book Antiqua"/>
      <family val="1"/>
    </font>
    <font>
      <sz val="11"/>
      <color theme="1"/>
      <name val="Aptos Narrow"/>
      <family val="2"/>
      <scheme val="minor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0"/>
      <name val="Arial"/>
      <family val="2"/>
    </font>
    <font>
      <sz val="12"/>
      <name val="Book Antiqua"/>
      <family val="1"/>
    </font>
    <font>
      <b/>
      <i/>
      <sz val="12"/>
      <color theme="1"/>
      <name val="Book Antiqua"/>
      <family val="1"/>
    </font>
    <font>
      <i/>
      <sz val="12"/>
      <color theme="1"/>
      <name val="Book Antiqua"/>
      <family val="1"/>
    </font>
    <font>
      <i/>
      <sz val="12"/>
      <color rgb="FFFF0000"/>
      <name val="Book Antiqua"/>
      <family val="1"/>
    </font>
    <font>
      <b/>
      <i/>
      <sz val="12"/>
      <color rgb="FFFF0000"/>
      <name val="Book Antiqua"/>
      <family val="1"/>
    </font>
    <font>
      <b/>
      <sz val="12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6" fillId="0" borderId="0">
      <alignment vertical="center"/>
    </xf>
    <xf numFmtId="0" fontId="1" fillId="0" borderId="0"/>
    <xf numFmtId="0" fontId="6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3" applyFont="1" applyBorder="1" applyAlignment="1">
      <alignment vertical="center"/>
    </xf>
    <xf numFmtId="164" fontId="2" fillId="0" borderId="0" xfId="3" applyNumberFormat="1" applyFont="1" applyAlignment="1">
      <alignment vertical="center"/>
    </xf>
    <xf numFmtId="164" fontId="4" fillId="0" borderId="0" xfId="4" applyNumberFormat="1" applyFont="1"/>
    <xf numFmtId="164" fontId="5" fillId="0" borderId="0" xfId="4" applyNumberFormat="1" applyFont="1"/>
    <xf numFmtId="0" fontId="5" fillId="0" borderId="0" xfId="4" applyFont="1"/>
    <xf numFmtId="1" fontId="4" fillId="0" borderId="0" xfId="4" applyNumberFormat="1" applyFont="1"/>
    <xf numFmtId="0" fontId="4" fillId="0" borderId="0" xfId="4" applyFont="1"/>
    <xf numFmtId="43" fontId="4" fillId="0" borderId="0" xfId="4" applyNumberFormat="1" applyFont="1"/>
    <xf numFmtId="165" fontId="4" fillId="0" borderId="0" xfId="4" applyNumberFormat="1" applyFont="1"/>
    <xf numFmtId="41" fontId="4" fillId="0" borderId="0" xfId="4" applyNumberFormat="1" applyFont="1"/>
    <xf numFmtId="0" fontId="4" fillId="0" borderId="0" xfId="3" applyFont="1"/>
    <xf numFmtId="164" fontId="4" fillId="0" borderId="0" xfId="3" applyNumberFormat="1" applyFont="1"/>
    <xf numFmtId="43" fontId="5" fillId="0" borderId="0" xfId="4" applyNumberFormat="1" applyFont="1"/>
    <xf numFmtId="0" fontId="2" fillId="0" borderId="1" xfId="3" applyFont="1" applyBorder="1"/>
    <xf numFmtId="164" fontId="2" fillId="0" borderId="0" xfId="3" applyNumberFormat="1" applyFont="1"/>
    <xf numFmtId="0" fontId="7" fillId="0" borderId="0" xfId="5" applyFont="1">
      <alignment vertical="center"/>
    </xf>
    <xf numFmtId="9" fontId="4" fillId="0" borderId="0" xfId="2" applyFont="1" applyFill="1"/>
    <xf numFmtId="0" fontId="5" fillId="2" borderId="2" xfId="3" applyFont="1" applyFill="1" applyBorder="1" applyAlignment="1">
      <alignment horizontal="center" vertical="center" wrapText="1"/>
    </xf>
    <xf numFmtId="164" fontId="5" fillId="2" borderId="3" xfId="3" applyNumberFormat="1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164" fontId="5" fillId="2" borderId="4" xfId="3" applyNumberFormat="1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/>
    </xf>
    <xf numFmtId="164" fontId="4" fillId="2" borderId="6" xfId="3" applyNumberFormat="1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43" fontId="4" fillId="2" borderId="6" xfId="3" applyNumberFormat="1" applyFont="1" applyFill="1" applyBorder="1" applyAlignment="1">
      <alignment horizontal="center" vertical="center"/>
    </xf>
    <xf numFmtId="1" fontId="4" fillId="2" borderId="6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164" fontId="5" fillId="2" borderId="9" xfId="3" applyNumberFormat="1" applyFont="1" applyFill="1" applyBorder="1" applyAlignment="1">
      <alignment horizontal="center" vertical="center"/>
    </xf>
    <xf numFmtId="0" fontId="5" fillId="0" borderId="10" xfId="3" applyFont="1" applyBorder="1" applyAlignment="1">
      <alignment horizontal="left"/>
    </xf>
    <xf numFmtId="164" fontId="5" fillId="0" borderId="11" xfId="1" applyNumberFormat="1" applyFont="1" applyFill="1" applyBorder="1" applyAlignment="1">
      <alignment horizontal="center"/>
    </xf>
    <xf numFmtId="43" fontId="5" fillId="0" borderId="11" xfId="1" applyFont="1" applyFill="1" applyBorder="1" applyAlignment="1">
      <alignment horizontal="center"/>
    </xf>
    <xf numFmtId="10" fontId="5" fillId="0" borderId="11" xfId="2" applyNumberFormat="1" applyFont="1" applyFill="1" applyBorder="1" applyAlignment="1">
      <alignment horizontal="right"/>
    </xf>
    <xf numFmtId="43" fontId="5" fillId="0" borderId="11" xfId="1" applyFont="1" applyFill="1" applyBorder="1"/>
    <xf numFmtId="43" fontId="8" fillId="0" borderId="6" xfId="1" applyFont="1" applyFill="1" applyBorder="1"/>
    <xf numFmtId="43" fontId="5" fillId="0" borderId="12" xfId="4" applyNumberFormat="1" applyFont="1" applyBorder="1"/>
    <xf numFmtId="0" fontId="8" fillId="0" borderId="5" xfId="4" applyFont="1" applyBorder="1"/>
    <xf numFmtId="164" fontId="8" fillId="0" borderId="6" xfId="1" applyNumberFormat="1" applyFont="1" applyFill="1" applyBorder="1"/>
    <xf numFmtId="164" fontId="8" fillId="0" borderId="6" xfId="1" applyNumberFormat="1" applyFont="1" applyFill="1" applyBorder="1" applyAlignment="1">
      <alignment horizontal="center"/>
    </xf>
    <xf numFmtId="10" fontId="8" fillId="0" borderId="6" xfId="2" applyNumberFormat="1" applyFont="1" applyFill="1" applyBorder="1" applyAlignment="1">
      <alignment horizontal="right"/>
    </xf>
    <xf numFmtId="43" fontId="8" fillId="0" borderId="7" xfId="4" applyNumberFormat="1" applyFont="1" applyBorder="1"/>
    <xf numFmtId="0" fontId="8" fillId="0" borderId="0" xfId="4" applyFont="1"/>
    <xf numFmtId="0" fontId="4" fillId="0" borderId="5" xfId="4" applyFont="1" applyBorder="1"/>
    <xf numFmtId="164" fontId="4" fillId="0" borderId="6" xfId="1" applyNumberFormat="1" applyFont="1" applyFill="1" applyBorder="1"/>
    <xf numFmtId="164" fontId="4" fillId="0" borderId="6" xfId="1" applyNumberFormat="1" applyFont="1" applyFill="1" applyBorder="1" applyAlignment="1">
      <alignment horizontal="center"/>
    </xf>
    <xf numFmtId="43" fontId="4" fillId="0" borderId="6" xfId="1" applyFont="1" applyFill="1" applyBorder="1"/>
    <xf numFmtId="10" fontId="4" fillId="0" borderId="6" xfId="2" applyNumberFormat="1" applyFont="1" applyFill="1" applyBorder="1" applyAlignment="1">
      <alignment horizontal="right"/>
    </xf>
    <xf numFmtId="43" fontId="5" fillId="0" borderId="6" xfId="1" applyFont="1" applyFill="1" applyBorder="1"/>
    <xf numFmtId="43" fontId="4" fillId="0" borderId="6" xfId="1" applyFont="1" applyFill="1" applyBorder="1" applyAlignment="1">
      <alignment horizontal="center"/>
    </xf>
    <xf numFmtId="43" fontId="4" fillId="0" borderId="7" xfId="4" applyNumberFormat="1" applyFont="1" applyBorder="1"/>
    <xf numFmtId="0" fontId="9" fillId="0" borderId="5" xfId="4" applyFont="1" applyBorder="1" applyAlignment="1">
      <alignment horizontal="left" indent="1"/>
    </xf>
    <xf numFmtId="164" fontId="9" fillId="0" borderId="6" xfId="1" applyNumberFormat="1" applyFont="1" applyFill="1" applyBorder="1"/>
    <xf numFmtId="164" fontId="9" fillId="0" borderId="6" xfId="1" applyNumberFormat="1" applyFont="1" applyFill="1" applyBorder="1" applyAlignment="1">
      <alignment horizontal="center"/>
    </xf>
    <xf numFmtId="43" fontId="9" fillId="0" borderId="6" xfId="1" applyFont="1" applyFill="1" applyBorder="1"/>
    <xf numFmtId="10" fontId="9" fillId="0" borderId="6" xfId="2" applyNumberFormat="1" applyFont="1" applyFill="1" applyBorder="1" applyAlignment="1">
      <alignment horizontal="right"/>
    </xf>
    <xf numFmtId="43" fontId="9" fillId="0" borderId="7" xfId="4" applyNumberFormat="1" applyFont="1" applyBorder="1"/>
    <xf numFmtId="0" fontId="9" fillId="0" borderId="0" xfId="4" applyFont="1"/>
    <xf numFmtId="43" fontId="9" fillId="0" borderId="6" xfId="1" applyFont="1" applyFill="1" applyBorder="1" applyAlignment="1">
      <alignment horizontal="center"/>
    </xf>
    <xf numFmtId="43" fontId="8" fillId="0" borderId="6" xfId="1" applyFont="1" applyFill="1" applyBorder="1" applyAlignment="1">
      <alignment horizontal="center"/>
    </xf>
    <xf numFmtId="0" fontId="9" fillId="0" borderId="5" xfId="4" applyFont="1" applyBorder="1"/>
    <xf numFmtId="0" fontId="5" fillId="0" borderId="5" xfId="4" applyFont="1" applyBorder="1"/>
    <xf numFmtId="164" fontId="5" fillId="0" borderId="6" xfId="1" applyNumberFormat="1" applyFont="1" applyFill="1" applyBorder="1"/>
    <xf numFmtId="164" fontId="5" fillId="0" borderId="6" xfId="1" applyNumberFormat="1" applyFont="1" applyFill="1" applyBorder="1" applyAlignment="1">
      <alignment horizontal="center"/>
    </xf>
    <xf numFmtId="10" fontId="5" fillId="0" borderId="6" xfId="2" applyNumberFormat="1" applyFont="1" applyFill="1" applyBorder="1" applyAlignment="1">
      <alignment horizontal="right"/>
    </xf>
    <xf numFmtId="43" fontId="5" fillId="0" borderId="7" xfId="4" applyNumberFormat="1" applyFont="1" applyBorder="1"/>
    <xf numFmtId="43" fontId="10" fillId="0" borderId="7" xfId="4" applyNumberFormat="1" applyFont="1" applyBorder="1" applyAlignment="1">
      <alignment wrapText="1"/>
    </xf>
    <xf numFmtId="43" fontId="11" fillId="0" borderId="7" xfId="4" applyNumberFormat="1" applyFont="1" applyBorder="1"/>
    <xf numFmtId="43" fontId="5" fillId="0" borderId="6" xfId="1" applyFont="1" applyFill="1" applyBorder="1" applyAlignment="1">
      <alignment horizontal="center"/>
    </xf>
    <xf numFmtId="0" fontId="7" fillId="0" borderId="6" xfId="6" applyFont="1" applyBorder="1" applyAlignment="1">
      <alignment horizontal="left" vertical="center" wrapText="1"/>
    </xf>
    <xf numFmtId="0" fontId="9" fillId="3" borderId="0" xfId="4" applyFont="1" applyFill="1"/>
    <xf numFmtId="164" fontId="5" fillId="0" borderId="6" xfId="1" applyNumberFormat="1" applyFont="1" applyFill="1" applyBorder="1" applyAlignment="1">
      <alignment horizontal="right"/>
    </xf>
    <xf numFmtId="43" fontId="5" fillId="0" borderId="6" xfId="1" applyFont="1" applyFill="1" applyBorder="1" applyAlignment="1">
      <alignment horizontal="right"/>
    </xf>
    <xf numFmtId="0" fontId="5" fillId="0" borderId="8" xfId="4" applyFont="1" applyBorder="1"/>
    <xf numFmtId="164" fontId="5" fillId="0" borderId="9" xfId="1" applyNumberFormat="1" applyFont="1" applyFill="1" applyBorder="1"/>
    <xf numFmtId="164" fontId="5" fillId="0" borderId="9" xfId="1" applyNumberFormat="1" applyFont="1" applyFill="1" applyBorder="1" applyAlignment="1">
      <alignment horizontal="center"/>
    </xf>
    <xf numFmtId="43" fontId="5" fillId="0" borderId="9" xfId="1" applyFont="1" applyFill="1" applyBorder="1"/>
    <xf numFmtId="10" fontId="5" fillId="0" borderId="9" xfId="2" applyNumberFormat="1" applyFont="1" applyFill="1" applyBorder="1"/>
    <xf numFmtId="43" fontId="5" fillId="0" borderId="13" xfId="4" applyNumberFormat="1" applyFont="1" applyBorder="1"/>
    <xf numFmtId="43" fontId="5" fillId="0" borderId="0" xfId="1" applyFont="1" applyFill="1"/>
    <xf numFmtId="164" fontId="5" fillId="0" borderId="0" xfId="1" applyNumberFormat="1" applyFont="1" applyFill="1"/>
    <xf numFmtId="164" fontId="9" fillId="0" borderId="10" xfId="1" applyNumberFormat="1" applyFont="1" applyFill="1" applyBorder="1"/>
    <xf numFmtId="164" fontId="9" fillId="0" borderId="11" xfId="1" applyNumberFormat="1" applyFont="1" applyFill="1" applyBorder="1"/>
    <xf numFmtId="43" fontId="9" fillId="0" borderId="11" xfId="1" applyFont="1" applyFill="1" applyBorder="1"/>
    <xf numFmtId="10" fontId="9" fillId="0" borderId="11" xfId="2" applyNumberFormat="1" applyFont="1" applyFill="1" applyBorder="1"/>
    <xf numFmtId="164" fontId="9" fillId="0" borderId="12" xfId="1" applyNumberFormat="1" applyFont="1" applyFill="1" applyBorder="1"/>
    <xf numFmtId="43" fontId="4" fillId="0" borderId="0" xfId="1" applyFont="1" applyFill="1" applyBorder="1"/>
    <xf numFmtId="166" fontId="4" fillId="0" borderId="0" xfId="1" applyNumberFormat="1" applyFont="1" applyFill="1" applyBorder="1"/>
    <xf numFmtId="2" fontId="4" fillId="0" borderId="0" xfId="4" applyNumberFormat="1" applyFont="1"/>
    <xf numFmtId="0" fontId="7" fillId="0" borderId="2" xfId="7" quotePrefix="1" applyFont="1" applyBorder="1" applyAlignment="1">
      <alignment horizontal="left" wrapText="1"/>
    </xf>
    <xf numFmtId="43" fontId="7" fillId="0" borderId="4" xfId="8" quotePrefix="1" applyFont="1" applyFill="1" applyBorder="1" applyAlignment="1">
      <alignment horizontal="left" wrapText="1"/>
    </xf>
    <xf numFmtId="164" fontId="4" fillId="0" borderId="0" xfId="1" applyNumberFormat="1" applyFont="1" applyFill="1" applyBorder="1"/>
    <xf numFmtId="0" fontId="7" fillId="0" borderId="5" xfId="7" quotePrefix="1" applyFont="1" applyBorder="1" applyAlignment="1">
      <alignment horizontal="left" wrapText="1"/>
    </xf>
    <xf numFmtId="43" fontId="7" fillId="0" borderId="7" xfId="8" quotePrefix="1" applyFont="1" applyFill="1" applyBorder="1" applyAlignment="1">
      <alignment horizontal="left" wrapText="1"/>
    </xf>
    <xf numFmtId="0" fontId="12" fillId="0" borderId="8" xfId="7" quotePrefix="1" applyFont="1" applyBorder="1" applyAlignment="1">
      <alignment horizontal="left" wrapText="1"/>
    </xf>
    <xf numFmtId="43" fontId="12" fillId="0" borderId="13" xfId="8" quotePrefix="1" applyFont="1" applyFill="1" applyBorder="1" applyAlignment="1">
      <alignment horizontal="left" wrapText="1"/>
    </xf>
    <xf numFmtId="0" fontId="4" fillId="0" borderId="14" xfId="4" applyFont="1" applyBorder="1"/>
  </cellXfs>
  <cellStyles count="9">
    <cellStyle name="Comma" xfId="1" builtinId="3"/>
    <cellStyle name="Comma 2 3" xfId="8" xr:uid="{C660AEED-624C-0B47-BB80-3A25F98FF2A3}"/>
    <cellStyle name="Normal" xfId="0" builtinId="0"/>
    <cellStyle name="Normal 10 2" xfId="3" xr:uid="{80832777-F5A3-4B46-BE12-DF54A5CA5DD3}"/>
    <cellStyle name="Normal 10 2 3" xfId="6" xr:uid="{2DBC35D8-D360-A547-B522-45C8488C22D3}"/>
    <cellStyle name="Normal 2" xfId="7" xr:uid="{0B1C47ED-AE05-5E41-8671-BF6135FAB6A3}"/>
    <cellStyle name="Normal 46" xfId="4" xr:uid="{85AE89D1-84D4-0240-9595-6482E9685DD0}"/>
    <cellStyle name="Normal_FORMATS 5 YEAR ALOKE" xfId="5" xr:uid="{27F9258B-001A-DC4B-858D-6A7B18FC7A90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Regulatory/True%20Up/FY%202021-22/JVVNL/JVVNL_True%20up_FY%202021-22%20v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Financial%20data%20of%20DHVPN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kshaygo/Local%20Settings/Temporary%20Internet%20Files/Content.Outlook/ZR7DGO6T/ALLENERG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atabank/1-Projects%20In%20Hand/DFID/ARR%202003-04/Arr%20Petition%202003-04/For%20Submission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UHBVN%20ARR%20for%20FY%202013-14%20(Nov%2020)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C:/Users/paavanb68/Documents/Paavan/Haryana/Regulatory/ARR%20Filing/Haryana%20Filing%20FY%202013-14/UHBVN%20ARR%20FY14/ARR%20Model/Documents%20and%20Settings/pprakas/My%20Documents/PWC%20Projects/Haryana/UHBVNL/Financial%20Position-%20UHBVNL.xls?81D1C387" TargetMode="External"/><Relationship Id="rId1" Type="http://schemas.openxmlformats.org/officeDocument/2006/relationships/externalLinkPath" Target="file:///81D1C387/Financial%20Position-%20UHBVN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nurag/My%20Documents/petitions/Petition%20for%20trans%20ARR.doc/Databank/1-Projects%20In%20Hand/DFID/ARR%202003-04/Arr%20Petition%202003-04/For%20Submission/ARR%20Forms%20For%20Submiss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vaibhavm640/Documents/Jaipur%20regulatory/Jaipur%20true%20up/TU%20Formats/True%20up%20formats/Others/Forms_True%20Up_Transmission%20&amp;%20SLDC/201-04REL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Regulatory/True%20Up/FY%202021-22/JVVNL/JVVNL_True%20Up_FY%202021-22%20(1)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Regulatory/True%20Up/FY%202021-22/JVVNL/Data%20Received/Detail%20MIS%203.1%20Upto%20March-22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manish/Library/CloudStorage/GoogleDrive-manish@ceep.co.in/Shared%20drives/CEEP%20Drive/07.%20Regulatory%20Engagement/02.RERC/03.Discoms/FY%202022-23/Discoms.True-up%20FY22%20&amp;%20ARR%20FY24/JVVNL.True-up%20FY22%20&amp;%20ARR%20FY24/01.Petition%20documents/JVVNL_TrueUp_FY_2021-22.xlsx" TargetMode="External"/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VVNL.True-up%20FY22%20&amp;%20ARR%20FY24/01.Petition%20documents/JVVNL_TrueUp_FY_2021-22.xlsx?10B3EB10" TargetMode="External"/><Relationship Id="rId1" Type="http://schemas.openxmlformats.org/officeDocument/2006/relationships/externalLinkPath" Target="file:///10B3EB10/JVVNL_TrueUp_FY_2021-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201-04REL-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Haryana/UHBVN%20ARR%20FY%202011-12/AA/USERS/Finmod/wks/APRIL/April/ARR_Dec_99/Option%205_B/DisComsn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Index"/>
      <sheetName val="F1.1"/>
      <sheetName val="F2.1"/>
      <sheetName val="F2.1 (2)"/>
      <sheetName val="F2.1 KEDL"/>
      <sheetName val="F2.1 BESL"/>
      <sheetName val="F2.2"/>
      <sheetName val="F2.3"/>
      <sheetName val="F2.4 "/>
      <sheetName val="F2.5"/>
      <sheetName val="F2.6 "/>
      <sheetName val="F2.7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8"/>
      <sheetName val="F3.9 "/>
      <sheetName val="F 3.10"/>
      <sheetName val="F 3.11"/>
      <sheetName val="Energy Requirement"/>
      <sheetName val="F4.1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  <sheetName val="O&amp;M Expenses-MYT"/>
    </sheetNames>
    <sheetDataSet>
      <sheetData sheetId="0"/>
      <sheetData sheetId="1"/>
      <sheetData sheetId="2">
        <row r="13">
          <cell r="B13">
            <v>309502</v>
          </cell>
        </row>
        <row r="21">
          <cell r="B21">
            <v>776</v>
          </cell>
          <cell r="E21">
            <v>82.608086970000002</v>
          </cell>
          <cell r="G21">
            <v>65.208739623860296</v>
          </cell>
          <cell r="H21">
            <v>7.2015956374884418</v>
          </cell>
          <cell r="I21">
            <v>1.2742830741204723</v>
          </cell>
          <cell r="L21">
            <v>0.90342429510448485</v>
          </cell>
          <cell r="M21">
            <v>0.36709646106880545</v>
          </cell>
          <cell r="N21">
            <v>-3.941916121513783</v>
          </cell>
          <cell r="O21">
            <v>0.54380069091633421</v>
          </cell>
          <cell r="P21">
            <v>0</v>
          </cell>
          <cell r="Q21">
            <v>0</v>
          </cell>
          <cell r="R21">
            <v>8.8055749708540782E-5</v>
          </cell>
          <cell r="S21">
            <v>-2.5449727134211647E-2</v>
          </cell>
          <cell r="V21">
            <v>8.4781581564429757E-4</v>
          </cell>
        </row>
        <row r="47">
          <cell r="V47">
            <v>0</v>
          </cell>
        </row>
      </sheetData>
      <sheetData sheetId="3">
        <row r="77">
          <cell r="J77">
            <v>1028.7752000000003</v>
          </cell>
        </row>
      </sheetData>
      <sheetData sheetId="4"/>
      <sheetData sheetId="5"/>
      <sheetData sheetId="6"/>
      <sheetData sheetId="7"/>
      <sheetData sheetId="8">
        <row r="10">
          <cell r="C10">
            <v>277</v>
          </cell>
        </row>
      </sheetData>
      <sheetData sheetId="9"/>
      <sheetData sheetId="10">
        <row r="11">
          <cell r="D11">
            <v>330.375</v>
          </cell>
        </row>
      </sheetData>
      <sheetData sheetId="11">
        <row r="10">
          <cell r="C10">
            <v>379.96719999999971</v>
          </cell>
        </row>
      </sheetData>
      <sheetData sheetId="12"/>
      <sheetData sheetId="13">
        <row r="10">
          <cell r="F10">
            <v>26584</v>
          </cell>
        </row>
      </sheetData>
      <sheetData sheetId="14">
        <row r="11">
          <cell r="D11">
            <v>1304</v>
          </cell>
        </row>
      </sheetData>
      <sheetData sheetId="15">
        <row r="13">
          <cell r="C13">
            <v>635</v>
          </cell>
        </row>
      </sheetData>
      <sheetData sheetId="16">
        <row r="11">
          <cell r="C11">
            <v>177</v>
          </cell>
        </row>
      </sheetData>
      <sheetData sheetId="17">
        <row r="11">
          <cell r="C11">
            <v>197</v>
          </cell>
        </row>
      </sheetData>
      <sheetData sheetId="18">
        <row r="10">
          <cell r="C10">
            <v>113</v>
          </cell>
        </row>
      </sheetData>
      <sheetData sheetId="19"/>
      <sheetData sheetId="20">
        <row r="13">
          <cell r="D13">
            <v>86.2149</v>
          </cell>
        </row>
      </sheetData>
      <sheetData sheetId="21"/>
      <sheetData sheetId="22">
        <row r="12">
          <cell r="E12">
            <v>11447.427799999999</v>
          </cell>
        </row>
      </sheetData>
      <sheetData sheetId="23"/>
      <sheetData sheetId="24"/>
      <sheetData sheetId="25">
        <row r="10">
          <cell r="C10">
            <v>32706</v>
          </cell>
        </row>
      </sheetData>
      <sheetData sheetId="26"/>
      <sheetData sheetId="27"/>
      <sheetData sheetId="28">
        <row r="11">
          <cell r="C11">
            <v>0</v>
          </cell>
        </row>
      </sheetData>
      <sheetData sheetId="29"/>
      <sheetData sheetId="30">
        <row r="11">
          <cell r="C11">
            <v>946.00409999999999</v>
          </cell>
        </row>
      </sheetData>
      <sheetData sheetId="31">
        <row r="13">
          <cell r="C13">
            <v>1.1629</v>
          </cell>
        </row>
      </sheetData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Index"/>
      <sheetName val="F1.1"/>
      <sheetName val="F2.1"/>
      <sheetName val="F2.1 (2)"/>
      <sheetName val="F2.1 KEDL"/>
      <sheetName val="F2.1 BESL"/>
      <sheetName val="F2.2"/>
      <sheetName val="F2.3"/>
      <sheetName val="F2.4 "/>
      <sheetName val="F2.5"/>
      <sheetName val="F2.6 "/>
      <sheetName val="F2.7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8"/>
      <sheetName val="F3.9 "/>
      <sheetName val="F 3.10"/>
      <sheetName val="F 3.11"/>
      <sheetName val="F4.1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</sheetNames>
    <sheetDataSet>
      <sheetData sheetId="0" refreshError="1"/>
      <sheetData sheetId="1" refreshError="1"/>
      <sheetData sheetId="2">
        <row r="11">
          <cell r="E11">
            <v>5270.1435291599992</v>
          </cell>
        </row>
        <row r="21">
          <cell r="D21">
            <v>122974.11000000002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1 (in Rs.)"/>
      <sheetName val="3.1 (in Lacs)"/>
      <sheetName val="SOM 1D"/>
      <sheetName val="DLR-1D"/>
      <sheetName val="CIO FORMAT"/>
    </sheetNames>
    <sheetDataSet>
      <sheetData sheetId="0"/>
      <sheetData sheetId="1">
        <row r="2870">
          <cell r="W2870">
            <v>0</v>
          </cell>
        </row>
        <row r="2895">
          <cell r="W2895">
            <v>18.151389999999999</v>
          </cell>
          <cell r="X2895">
            <v>7.2496</v>
          </cell>
        </row>
        <row r="2973">
          <cell r="W2973">
            <v>0</v>
          </cell>
          <cell r="X2973">
            <v>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 Index"/>
      <sheetName val="F1.1"/>
      <sheetName val="F2.1"/>
      <sheetName val="F2.1 (2)"/>
      <sheetName val="F2.1 BESL"/>
      <sheetName val="F2.1 KEDL"/>
      <sheetName val="F2.2"/>
      <sheetName val="F2.3"/>
      <sheetName val="F2.4 "/>
      <sheetName val="F2.5"/>
      <sheetName val="F2.6 "/>
      <sheetName val="F2.7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8"/>
      <sheetName val="F3.9 "/>
      <sheetName val="F 3.10"/>
      <sheetName val="F 3.11"/>
      <sheetName val="F4.1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J20">
            <v>3.8212000000000002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C8A1-5B9B-9A46-BFED-F3308DE4AD38}">
  <sheetPr>
    <tabColor rgb="FF00B050"/>
  </sheetPr>
  <dimension ref="A1:AD93"/>
  <sheetViews>
    <sheetView showGridLines="0" tabSelected="1" view="pageBreakPreview" zoomScale="55" zoomScaleNormal="70" zoomScaleSheetLayoutView="55" workbookViewId="0">
      <pane xSplit="1" ySplit="10" topLeftCell="B11" activePane="bottomRight" state="frozen"/>
      <selection activeCell="G57" sqref="G57"/>
      <selection pane="topRight" activeCell="G57" sqref="G57"/>
      <selection pane="bottomLeft" activeCell="G57" sqref="G57"/>
      <selection pane="bottomRight" activeCell="B54" sqref="B54:V82"/>
    </sheetView>
  </sheetViews>
  <sheetFormatPr baseColWidth="10" defaultColWidth="7.6640625" defaultRowHeight="16" x14ac:dyDescent="0.2"/>
  <cols>
    <col min="1" max="1" width="71.33203125" style="7" bestFit="1" customWidth="1"/>
    <col min="2" max="2" width="23.6640625" style="3" bestFit="1" customWidth="1"/>
    <col min="3" max="3" width="17.1640625" style="3" customWidth="1"/>
    <col min="4" max="4" width="17.83203125" style="3" customWidth="1"/>
    <col min="5" max="5" width="18.5" style="3" bestFit="1" customWidth="1"/>
    <col min="6" max="6" width="14.83203125" style="7" customWidth="1"/>
    <col min="7" max="7" width="26.6640625" style="7" bestFit="1" customWidth="1"/>
    <col min="8" max="8" width="21" style="6" bestFit="1" customWidth="1"/>
    <col min="9" max="9" width="20" style="7" bestFit="1" customWidth="1"/>
    <col min="10" max="10" width="30" style="7" customWidth="1"/>
    <col min="11" max="12" width="24" style="8" customWidth="1"/>
    <col min="13" max="13" width="24.33203125" style="7" customWidth="1"/>
    <col min="14" max="14" width="29.6640625" style="9" customWidth="1"/>
    <col min="15" max="15" width="24.83203125" style="7" customWidth="1"/>
    <col min="16" max="17" width="14.83203125" style="7" customWidth="1"/>
    <col min="18" max="18" width="22.33203125" style="7" bestFit="1" customWidth="1"/>
    <col min="19" max="19" width="24.6640625" style="10" bestFit="1" customWidth="1"/>
    <col min="20" max="20" width="27.6640625" style="3" bestFit="1" customWidth="1"/>
    <col min="21" max="21" width="24.33203125" style="7" bestFit="1" customWidth="1"/>
    <col min="22" max="22" width="24.83203125" style="6" bestFit="1" customWidth="1"/>
    <col min="23" max="23" width="30" style="6" bestFit="1" customWidth="1"/>
    <col min="24" max="24" width="24.33203125" style="7" bestFit="1" customWidth="1"/>
    <col min="25" max="25" width="31.5" style="7" customWidth="1"/>
    <col min="26" max="26" width="15" style="7" bestFit="1" customWidth="1"/>
    <col min="27" max="27" width="20" style="7" bestFit="1" customWidth="1"/>
    <col min="28" max="28" width="25.1640625" style="7" bestFit="1" customWidth="1"/>
    <col min="29" max="29" width="16.83203125" style="7" bestFit="1" customWidth="1"/>
    <col min="30" max="30" width="9.5" style="7" bestFit="1" customWidth="1"/>
    <col min="31" max="16384" width="7.6640625" style="7"/>
  </cols>
  <sheetData>
    <row r="1" spans="1:25" ht="20" thickBot="1" x14ac:dyDescent="0.25">
      <c r="A1" s="1" t="s">
        <v>0</v>
      </c>
      <c r="B1" s="2"/>
      <c r="E1" s="4"/>
      <c r="F1" s="5"/>
      <c r="G1" s="5"/>
    </row>
    <row r="2" spans="1:25" ht="17" thickBot="1" x14ac:dyDescent="0.25">
      <c r="A2" s="11"/>
      <c r="B2" s="12"/>
      <c r="E2" s="4"/>
      <c r="F2" s="13"/>
      <c r="G2" s="13"/>
    </row>
    <row r="3" spans="1:25" ht="20" thickBot="1" x14ac:dyDescent="0.3">
      <c r="A3" s="14" t="s">
        <v>1</v>
      </c>
      <c r="B3" s="15"/>
      <c r="E3" s="4"/>
      <c r="F3" s="13"/>
      <c r="G3" s="13"/>
    </row>
    <row r="4" spans="1:25" x14ac:dyDescent="0.2">
      <c r="A4" s="11" t="s">
        <v>2</v>
      </c>
      <c r="B4" s="12" t="s">
        <v>3</v>
      </c>
    </row>
    <row r="5" spans="1:25" x14ac:dyDescent="0.2">
      <c r="A5" s="11" t="s">
        <v>4</v>
      </c>
      <c r="B5" s="12" t="s">
        <v>5</v>
      </c>
    </row>
    <row r="6" spans="1:25" x14ac:dyDescent="0.2">
      <c r="A6" s="11" t="s">
        <v>6</v>
      </c>
      <c r="B6" s="16" t="s">
        <v>7</v>
      </c>
      <c r="D6" s="17"/>
      <c r="F6" s="8"/>
    </row>
    <row r="7" spans="1:25" ht="17" thickBot="1" x14ac:dyDescent="0.25"/>
    <row r="8" spans="1:25" ht="51" x14ac:dyDescent="0.2">
      <c r="A8" s="18" t="s">
        <v>8</v>
      </c>
      <c r="B8" s="19" t="s">
        <v>9</v>
      </c>
      <c r="C8" s="19" t="s">
        <v>10</v>
      </c>
      <c r="D8" s="19" t="s">
        <v>11</v>
      </c>
      <c r="E8" s="19" t="s">
        <v>12</v>
      </c>
      <c r="F8" s="20" t="s">
        <v>13</v>
      </c>
      <c r="G8" s="19" t="s">
        <v>14</v>
      </c>
      <c r="H8" s="19" t="s">
        <v>15</v>
      </c>
      <c r="I8" s="19" t="s">
        <v>16</v>
      </c>
      <c r="J8" s="19" t="s">
        <v>17</v>
      </c>
      <c r="K8" s="19" t="s">
        <v>18</v>
      </c>
      <c r="L8" s="19" t="s">
        <v>19</v>
      </c>
      <c r="M8" s="19" t="s">
        <v>20</v>
      </c>
      <c r="N8" s="19" t="s">
        <v>21</v>
      </c>
      <c r="O8" s="19" t="s">
        <v>22</v>
      </c>
      <c r="P8" s="19" t="s">
        <v>23</v>
      </c>
      <c r="Q8" s="19" t="s">
        <v>24</v>
      </c>
      <c r="R8" s="19" t="s">
        <v>25</v>
      </c>
      <c r="S8" s="19" t="s">
        <v>26</v>
      </c>
      <c r="T8" s="19" t="s">
        <v>27</v>
      </c>
      <c r="U8" s="19" t="s">
        <v>28</v>
      </c>
      <c r="V8" s="19" t="s">
        <v>29</v>
      </c>
      <c r="W8" s="19" t="s">
        <v>30</v>
      </c>
      <c r="X8" s="19" t="s">
        <v>31</v>
      </c>
      <c r="Y8" s="21" t="s">
        <v>32</v>
      </c>
    </row>
    <row r="9" spans="1:25" ht="17" x14ac:dyDescent="0.2">
      <c r="A9" s="22"/>
      <c r="B9" s="23" t="s">
        <v>33</v>
      </c>
      <c r="C9" s="23" t="s">
        <v>33</v>
      </c>
      <c r="D9" s="23" t="s">
        <v>34</v>
      </c>
      <c r="E9" s="23" t="s">
        <v>35</v>
      </c>
      <c r="F9" s="24" t="s">
        <v>36</v>
      </c>
      <c r="G9" s="24" t="s">
        <v>37</v>
      </c>
      <c r="H9" s="24" t="s">
        <v>37</v>
      </c>
      <c r="I9" s="24" t="s">
        <v>37</v>
      </c>
      <c r="J9" s="24" t="s">
        <v>38</v>
      </c>
      <c r="K9" s="25" t="s">
        <v>39</v>
      </c>
      <c r="L9" s="25" t="s">
        <v>40</v>
      </c>
      <c r="M9" s="24" t="s">
        <v>37</v>
      </c>
      <c r="N9" s="24" t="s">
        <v>37</v>
      </c>
      <c r="O9" s="24" t="s">
        <v>37</v>
      </c>
      <c r="P9" s="24" t="s">
        <v>37</v>
      </c>
      <c r="Q9" s="24" t="s">
        <v>37</v>
      </c>
      <c r="R9" s="24" t="s">
        <v>37</v>
      </c>
      <c r="S9" s="24" t="s">
        <v>37</v>
      </c>
      <c r="T9" s="23" t="s">
        <v>41</v>
      </c>
      <c r="U9" s="24" t="s">
        <v>37</v>
      </c>
      <c r="V9" s="24" t="s">
        <v>37</v>
      </c>
      <c r="W9" s="26" t="s">
        <v>42</v>
      </c>
      <c r="X9" s="24" t="s">
        <v>39</v>
      </c>
      <c r="Y9" s="27"/>
    </row>
    <row r="10" spans="1:25" ht="17" thickBot="1" x14ac:dyDescent="0.25">
      <c r="A10" s="28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  <c r="J10" s="29">
        <v>10</v>
      </c>
      <c r="K10" s="29">
        <v>11</v>
      </c>
      <c r="L10" s="29">
        <v>12</v>
      </c>
      <c r="M10" s="29">
        <v>13</v>
      </c>
      <c r="N10" s="29">
        <v>14</v>
      </c>
      <c r="O10" s="29">
        <v>15</v>
      </c>
      <c r="P10" s="29">
        <v>16</v>
      </c>
      <c r="Q10" s="29">
        <v>17</v>
      </c>
      <c r="R10" s="29">
        <v>18</v>
      </c>
      <c r="S10" s="29">
        <v>19</v>
      </c>
      <c r="T10" s="29">
        <v>20</v>
      </c>
      <c r="U10" s="29">
        <v>21</v>
      </c>
      <c r="V10" s="29">
        <v>22</v>
      </c>
      <c r="W10" s="29">
        <v>23</v>
      </c>
      <c r="X10" s="29">
        <v>24</v>
      </c>
      <c r="Y10" s="29">
        <v>25</v>
      </c>
    </row>
    <row r="11" spans="1:25" s="5" customFormat="1" x14ac:dyDescent="0.2">
      <c r="A11" s="30" t="s">
        <v>43</v>
      </c>
      <c r="B11" s="31">
        <f>SUM(B12,B21)</f>
        <v>3653921</v>
      </c>
      <c r="C11" s="31">
        <f>B11</f>
        <v>3653921</v>
      </c>
      <c r="D11" s="31">
        <f>SUM(D12,D21)</f>
        <v>5685450.7800000003</v>
      </c>
      <c r="E11" s="32">
        <f>SUM(E12,E21)</f>
        <v>5270.1435291599992</v>
      </c>
      <c r="F11" s="33">
        <f t="shared" ref="F11:F21" si="0">E11/$E$83</f>
        <v>0.19861770806937712</v>
      </c>
      <c r="G11" s="32">
        <f t="shared" ref="G11:V11" si="1">SUM(G12,G21)</f>
        <v>3519.2451465704153</v>
      </c>
      <c r="H11" s="32">
        <f t="shared" si="1"/>
        <v>1004.7384574252961</v>
      </c>
      <c r="I11" s="32">
        <f t="shared" si="1"/>
        <v>82.048127525900227</v>
      </c>
      <c r="J11" s="32">
        <f t="shared" si="1"/>
        <v>4606.0317315216116</v>
      </c>
      <c r="K11" s="34">
        <f t="shared" ref="K11:K21" si="2">J11/E11*10</f>
        <v>8.7398601310119552</v>
      </c>
      <c r="L11" s="32">
        <f t="shared" ref="L11:S11" si="3">SUM(L12,L21)</f>
        <v>58.169392092012913</v>
      </c>
      <c r="M11" s="32">
        <f t="shared" si="3"/>
        <v>0.36709646106880545</v>
      </c>
      <c r="N11" s="32">
        <f t="shared" si="3"/>
        <v>-413.71966294252343</v>
      </c>
      <c r="O11" s="32">
        <f t="shared" si="3"/>
        <v>1.0346438688407802</v>
      </c>
      <c r="P11" s="32">
        <f t="shared" si="3"/>
        <v>0</v>
      </c>
      <c r="Q11" s="32">
        <f t="shared" si="3"/>
        <v>0</v>
      </c>
      <c r="R11" s="32">
        <f t="shared" si="3"/>
        <v>0.11285444620557382</v>
      </c>
      <c r="S11" s="32">
        <f t="shared" si="3"/>
        <v>54.230021855575025</v>
      </c>
      <c r="T11" s="32">
        <f t="shared" si="1"/>
        <v>-299.80565421882034</v>
      </c>
      <c r="U11" s="32">
        <f t="shared" si="1"/>
        <v>0.39427905000000002</v>
      </c>
      <c r="V11" s="32">
        <f t="shared" si="1"/>
        <v>1.0865819060715327</v>
      </c>
      <c r="W11" s="32">
        <f>SUM(W12,W21)</f>
        <v>4307.7069382588625</v>
      </c>
      <c r="X11" s="35">
        <f t="shared" ref="X11:X21" si="4">W11/E11*10</f>
        <v>8.1737943462527713</v>
      </c>
      <c r="Y11" s="36"/>
    </row>
    <row r="12" spans="1:25" s="42" customFormat="1" x14ac:dyDescent="0.2">
      <c r="A12" s="37" t="s">
        <v>44</v>
      </c>
      <c r="B12" s="38">
        <f>SUM(B13:B15)</f>
        <v>3653145</v>
      </c>
      <c r="C12" s="39">
        <f t="shared" ref="C12:C21" si="5">B12</f>
        <v>3653145</v>
      </c>
      <c r="D12" s="38">
        <f>SUM(D13:D15)</f>
        <v>5562476.6699999999</v>
      </c>
      <c r="E12" s="35">
        <f>SUM(E13:E15)</f>
        <v>5187.5354421899992</v>
      </c>
      <c r="F12" s="40">
        <f t="shared" si="0"/>
        <v>0.1955044287419368</v>
      </c>
      <c r="G12" s="35">
        <f t="shared" ref="G12:I12" si="6">SUM(G13:G15)</f>
        <v>3454.036406946555</v>
      </c>
      <c r="H12" s="35">
        <f t="shared" si="6"/>
        <v>997.53686178780765</v>
      </c>
      <c r="I12" s="35">
        <f t="shared" si="6"/>
        <v>80.773844451779752</v>
      </c>
      <c r="J12" s="35">
        <f>SUM(J13:J15)</f>
        <v>4532.3471131861425</v>
      </c>
      <c r="K12" s="35">
        <f t="shared" si="2"/>
        <v>8.7369949828675111</v>
      </c>
      <c r="L12" s="35">
        <f t="shared" ref="L12:W12" si="7">SUM(L13:L15)</f>
        <v>57.265967796908427</v>
      </c>
      <c r="M12" s="35">
        <f t="shared" si="7"/>
        <v>0</v>
      </c>
      <c r="N12" s="35">
        <f t="shared" si="7"/>
        <v>-409.77774682100966</v>
      </c>
      <c r="O12" s="35">
        <f t="shared" si="7"/>
        <v>0.49084317792444609</v>
      </c>
      <c r="P12" s="35">
        <f t="shared" si="7"/>
        <v>0</v>
      </c>
      <c r="Q12" s="35">
        <f t="shared" si="7"/>
        <v>0</v>
      </c>
      <c r="R12" s="35">
        <f t="shared" si="7"/>
        <v>0.11276639045586528</v>
      </c>
      <c r="S12" s="35">
        <f t="shared" si="7"/>
        <v>54.255471582709234</v>
      </c>
      <c r="T12" s="35">
        <f t="shared" si="7"/>
        <v>-297.65269787301168</v>
      </c>
      <c r="U12" s="35">
        <f t="shared" si="7"/>
        <v>0.14026915000000001</v>
      </c>
      <c r="V12" s="35">
        <f t="shared" si="7"/>
        <v>1.0857340902558885</v>
      </c>
      <c r="W12" s="35">
        <f t="shared" si="7"/>
        <v>4235.9204185533863</v>
      </c>
      <c r="X12" s="35">
        <f t="shared" si="4"/>
        <v>8.165573933438278</v>
      </c>
      <c r="Y12" s="41"/>
    </row>
    <row r="13" spans="1:25" x14ac:dyDescent="0.2">
      <c r="A13" s="43" t="s">
        <v>45</v>
      </c>
      <c r="B13" s="44">
        <v>309502</v>
      </c>
      <c r="C13" s="45">
        <f t="shared" si="5"/>
        <v>309502</v>
      </c>
      <c r="D13" s="44">
        <v>106552.01000000001</v>
      </c>
      <c r="E13" s="46">
        <v>233.93885140000003</v>
      </c>
      <c r="F13" s="47">
        <f t="shared" si="0"/>
        <v>8.8165337881901101E-3</v>
      </c>
      <c r="G13" s="46">
        <v>122.27360624954578</v>
      </c>
      <c r="H13" s="46">
        <v>72.757358985127425</v>
      </c>
      <c r="I13" s="46">
        <v>4.3137063366605206</v>
      </c>
      <c r="J13" s="46">
        <f t="shared" ref="J13:J21" si="8">(G13+H13+I13)</f>
        <v>199.34467157133372</v>
      </c>
      <c r="K13" s="48">
        <f t="shared" si="2"/>
        <v>8.5212298161832258</v>
      </c>
      <c r="L13" s="46">
        <v>3.0582742450496077</v>
      </c>
      <c r="M13" s="46">
        <v>0</v>
      </c>
      <c r="N13" s="46">
        <v>-18.992575610850309</v>
      </c>
      <c r="O13" s="46">
        <v>0</v>
      </c>
      <c r="P13" s="46">
        <v>0</v>
      </c>
      <c r="Q13" s="46">
        <v>0</v>
      </c>
      <c r="R13" s="46">
        <v>3.6353852345355374E-3</v>
      </c>
      <c r="S13" s="46">
        <v>2.4305865371779896</v>
      </c>
      <c r="T13" s="49">
        <f>SUM(L13:S13)</f>
        <v>-13.500079443388177</v>
      </c>
      <c r="U13" s="46">
        <v>4.0000000000000003E-7</v>
      </c>
      <c r="V13" s="46">
        <v>3.500211068556762E-2</v>
      </c>
      <c r="W13" s="49">
        <f>J13+T13+U13+V13</f>
        <v>185.87959463863109</v>
      </c>
      <c r="X13" s="46">
        <f t="shared" si="4"/>
        <v>7.9456487678827283</v>
      </c>
      <c r="Y13" s="50"/>
    </row>
    <row r="14" spans="1:25" x14ac:dyDescent="0.2">
      <c r="A14" s="43" t="s">
        <v>46</v>
      </c>
      <c r="B14" s="44">
        <v>1013818</v>
      </c>
      <c r="C14" s="45">
        <f t="shared" si="5"/>
        <v>1013818</v>
      </c>
      <c r="D14" s="44">
        <v>1412254.1999999995</v>
      </c>
      <c r="E14" s="46">
        <v>534.91469672999995</v>
      </c>
      <c r="F14" s="47">
        <f t="shared" si="0"/>
        <v>2.0159513775912765E-2</v>
      </c>
      <c r="G14" s="46">
        <v>305.51181922164966</v>
      </c>
      <c r="H14" s="46">
        <v>163.01695594857404</v>
      </c>
      <c r="I14" s="46">
        <v>8.2769689126851951</v>
      </c>
      <c r="J14" s="46">
        <f t="shared" si="8"/>
        <v>476.80574408290892</v>
      </c>
      <c r="K14" s="48">
        <f t="shared" si="2"/>
        <v>8.9136781434064485</v>
      </c>
      <c r="L14" s="46">
        <v>5.8680955255609195</v>
      </c>
      <c r="M14" s="46">
        <v>0</v>
      </c>
      <c r="N14" s="46">
        <v>-62.808373671844969</v>
      </c>
      <c r="O14" s="46">
        <v>3.1452752388053846E-2</v>
      </c>
      <c r="P14" s="46">
        <v>0</v>
      </c>
      <c r="Q14" s="46">
        <v>0</v>
      </c>
      <c r="R14" s="46">
        <v>1.7946025436125647E-2</v>
      </c>
      <c r="S14" s="46">
        <v>16.134409836157381</v>
      </c>
      <c r="T14" s="49">
        <f>SUM(L14:S14)</f>
        <v>-40.756469532302489</v>
      </c>
      <c r="U14" s="46">
        <v>3.933565E-2</v>
      </c>
      <c r="V14" s="46">
        <v>0.17278740165250603</v>
      </c>
      <c r="W14" s="49">
        <f>J14+T14+U14+V14</f>
        <v>436.26139760225891</v>
      </c>
      <c r="X14" s="46">
        <f t="shared" si="4"/>
        <v>8.1557190383659126</v>
      </c>
      <c r="Y14" s="50"/>
    </row>
    <row r="15" spans="1:25" x14ac:dyDescent="0.2">
      <c r="A15" s="43" t="s">
        <v>47</v>
      </c>
      <c r="B15" s="44">
        <f>SUM(B16:B20)</f>
        <v>2329825</v>
      </c>
      <c r="C15" s="45">
        <f t="shared" si="5"/>
        <v>2329825</v>
      </c>
      <c r="D15" s="44">
        <f>SUM(D16:D20)</f>
        <v>4043670.46</v>
      </c>
      <c r="E15" s="46">
        <f>SUM(E16:E20)</f>
        <v>4418.6818940599996</v>
      </c>
      <c r="F15" s="47">
        <f t="shared" si="0"/>
        <v>0.16652838117783395</v>
      </c>
      <c r="G15" s="46">
        <f t="shared" ref="G15:I15" si="9">SUM(G16:G20)</f>
        <v>3026.2509814753594</v>
      </c>
      <c r="H15" s="46">
        <f t="shared" si="9"/>
        <v>761.76254685410618</v>
      </c>
      <c r="I15" s="46">
        <f t="shared" si="9"/>
        <v>68.183169202434044</v>
      </c>
      <c r="J15" s="46">
        <f t="shared" si="8"/>
        <v>3856.1966975318996</v>
      </c>
      <c r="K15" s="48">
        <f t="shared" si="2"/>
        <v>8.7270294399688648</v>
      </c>
      <c r="L15" s="46">
        <f t="shared" ref="L15:V15" si="10">SUM(L16:L20)</f>
        <v>48.339598026297899</v>
      </c>
      <c r="M15" s="46">
        <f t="shared" si="10"/>
        <v>0</v>
      </c>
      <c r="N15" s="46">
        <f t="shared" si="10"/>
        <v>-327.97679753831437</v>
      </c>
      <c r="O15" s="46">
        <f t="shared" si="10"/>
        <v>0.45939042553639226</v>
      </c>
      <c r="P15" s="46">
        <f t="shared" si="10"/>
        <v>0</v>
      </c>
      <c r="Q15" s="46">
        <f t="shared" si="10"/>
        <v>0</v>
      </c>
      <c r="R15" s="46">
        <f t="shared" si="10"/>
        <v>9.1184979785204096E-2</v>
      </c>
      <c r="S15" s="46">
        <f t="shared" si="10"/>
        <v>35.690475209373865</v>
      </c>
      <c r="T15" s="46">
        <f t="shared" si="10"/>
        <v>-243.39614889732101</v>
      </c>
      <c r="U15" s="46">
        <f t="shared" si="10"/>
        <v>0.1009331</v>
      </c>
      <c r="V15" s="46">
        <f t="shared" si="10"/>
        <v>0.87794457791781499</v>
      </c>
      <c r="W15" s="46">
        <f>SUM(W16:W20)</f>
        <v>3613.7794263124961</v>
      </c>
      <c r="X15" s="46">
        <f t="shared" si="4"/>
        <v>8.1784104693539312</v>
      </c>
      <c r="Y15" s="50"/>
    </row>
    <row r="16" spans="1:25" s="57" customFormat="1" x14ac:dyDescent="0.2">
      <c r="A16" s="51" t="s">
        <v>48</v>
      </c>
      <c r="B16" s="52">
        <v>1290582</v>
      </c>
      <c r="C16" s="53">
        <f t="shared" si="5"/>
        <v>1290582</v>
      </c>
      <c r="D16" s="44">
        <v>1742735.7999999998</v>
      </c>
      <c r="E16" s="54">
        <v>195.00391636000001</v>
      </c>
      <c r="F16" s="55">
        <f t="shared" si="0"/>
        <v>7.3491795275923031E-3</v>
      </c>
      <c r="G16" s="54">
        <v>103.4594420626983</v>
      </c>
      <c r="H16" s="54">
        <v>156.10807893247843</v>
      </c>
      <c r="I16" s="54">
        <v>9.3110732699425789</v>
      </c>
      <c r="J16" s="54">
        <f t="shared" si="8"/>
        <v>268.87859426511932</v>
      </c>
      <c r="K16" s="35">
        <f t="shared" si="2"/>
        <v>13.788368935562199</v>
      </c>
      <c r="L16" s="54">
        <v>6.6012411028609632</v>
      </c>
      <c r="M16" s="54">
        <v>0</v>
      </c>
      <c r="N16" s="54">
        <v>-59.706271003898202</v>
      </c>
      <c r="O16" s="54">
        <v>1.0175489426141678E-4</v>
      </c>
      <c r="P16" s="54">
        <v>0</v>
      </c>
      <c r="Q16" s="54">
        <v>0</v>
      </c>
      <c r="R16" s="54">
        <v>7.4830896916970148E-3</v>
      </c>
      <c r="S16" s="54">
        <v>23.944158895935814</v>
      </c>
      <c r="T16" s="49">
        <f t="shared" ref="T16:T21" si="11">SUM(L16:S16)</f>
        <v>-29.153286160515471</v>
      </c>
      <c r="U16" s="54">
        <v>6.1890000000000001E-3</v>
      </c>
      <c r="V16" s="54">
        <v>7.2048467152965368E-2</v>
      </c>
      <c r="W16" s="54">
        <f t="shared" ref="W16:W21" si="12">J16+T16+U16+V16</f>
        <v>239.80354557175681</v>
      </c>
      <c r="X16" s="54">
        <f t="shared" si="4"/>
        <v>12.297370742495829</v>
      </c>
      <c r="Y16" s="56"/>
    </row>
    <row r="17" spans="1:25" s="57" customFormat="1" x14ac:dyDescent="0.2">
      <c r="A17" s="51" t="s">
        <v>49</v>
      </c>
      <c r="B17" s="52">
        <v>683271</v>
      </c>
      <c r="C17" s="53">
        <f t="shared" si="5"/>
        <v>683271</v>
      </c>
      <c r="D17" s="44">
        <v>1066792.6099999999</v>
      </c>
      <c r="E17" s="54">
        <v>1155.29219805</v>
      </c>
      <c r="F17" s="55">
        <f t="shared" si="0"/>
        <v>4.3539893602043411E-2</v>
      </c>
      <c r="G17" s="54">
        <v>682.90301081889993</v>
      </c>
      <c r="H17" s="54">
        <v>332.20689101998147</v>
      </c>
      <c r="I17" s="54">
        <v>21.11766602538399</v>
      </c>
      <c r="J17" s="54">
        <f t="shared" si="8"/>
        <v>1036.2275678642654</v>
      </c>
      <c r="K17" s="35">
        <f t="shared" si="2"/>
        <v>8.9693981281384758</v>
      </c>
      <c r="L17" s="54">
        <v>14.971722477285907</v>
      </c>
      <c r="M17" s="54">
        <v>0</v>
      </c>
      <c r="N17" s="54">
        <v>-83.589232915673307</v>
      </c>
      <c r="O17" s="54">
        <v>1.26524277723998E-3</v>
      </c>
      <c r="P17" s="54">
        <v>0</v>
      </c>
      <c r="Q17" s="54">
        <v>0</v>
      </c>
      <c r="R17" s="54">
        <v>2.0633942594333488E-2</v>
      </c>
      <c r="S17" s="54">
        <v>6.6765096094942269</v>
      </c>
      <c r="T17" s="49">
        <f t="shared" si="11"/>
        <v>-61.919101643521607</v>
      </c>
      <c r="U17" s="54">
        <v>6.0125000000000005E-3</v>
      </c>
      <c r="V17" s="54">
        <v>0.19866712768303973</v>
      </c>
      <c r="W17" s="58">
        <f t="shared" si="12"/>
        <v>974.51314584842692</v>
      </c>
      <c r="X17" s="54">
        <f t="shared" si="4"/>
        <v>8.4352092699430727</v>
      </c>
      <c r="Y17" s="56"/>
    </row>
    <row r="18" spans="1:25" s="57" customFormat="1" x14ac:dyDescent="0.2">
      <c r="A18" s="51" t="s">
        <v>50</v>
      </c>
      <c r="B18" s="52">
        <v>257244</v>
      </c>
      <c r="C18" s="53">
        <f t="shared" si="5"/>
        <v>257244</v>
      </c>
      <c r="D18" s="44">
        <v>725946.72000000009</v>
      </c>
      <c r="E18" s="54">
        <v>1154.3570050199999</v>
      </c>
      <c r="F18" s="55">
        <f t="shared" si="0"/>
        <v>4.3504648661332905E-2</v>
      </c>
      <c r="G18" s="54">
        <v>775.52941315336898</v>
      </c>
      <c r="H18" s="54">
        <v>156.22504644283214</v>
      </c>
      <c r="I18" s="54">
        <v>16.739156068850374</v>
      </c>
      <c r="J18" s="54">
        <f t="shared" si="8"/>
        <v>948.49361566505138</v>
      </c>
      <c r="K18" s="35">
        <f t="shared" si="2"/>
        <v>8.2166401861841543</v>
      </c>
      <c r="L18" s="54">
        <v>11.867504622222899</v>
      </c>
      <c r="M18" s="54">
        <v>0</v>
      </c>
      <c r="N18" s="54">
        <v>-63.334152208667348</v>
      </c>
      <c r="O18" s="54">
        <v>3.9258726854942494E-3</v>
      </c>
      <c r="P18" s="54">
        <v>0</v>
      </c>
      <c r="Q18" s="54">
        <v>0</v>
      </c>
      <c r="R18" s="54">
        <v>1.5976241503675929E-2</v>
      </c>
      <c r="S18" s="54">
        <v>3.0165066292274174</v>
      </c>
      <c r="T18" s="49">
        <f t="shared" si="11"/>
        <v>-48.430238843027873</v>
      </c>
      <c r="U18" s="54">
        <v>3.5250999999999998E-3</v>
      </c>
      <c r="V18" s="54">
        <v>0.15382198511967843</v>
      </c>
      <c r="W18" s="58">
        <f t="shared" si="12"/>
        <v>900.22072390714322</v>
      </c>
      <c r="X18" s="54">
        <f t="shared" si="4"/>
        <v>7.7984602682906266</v>
      </c>
      <c r="Y18" s="56"/>
    </row>
    <row r="19" spans="1:25" s="57" customFormat="1" x14ac:dyDescent="0.2">
      <c r="A19" s="51" t="s">
        <v>51</v>
      </c>
      <c r="B19" s="52">
        <v>69969</v>
      </c>
      <c r="C19" s="53">
        <f t="shared" si="5"/>
        <v>69969</v>
      </c>
      <c r="D19" s="44">
        <v>303813.63000000006</v>
      </c>
      <c r="E19" s="54">
        <v>787.02085903</v>
      </c>
      <c r="F19" s="55">
        <f t="shared" si="0"/>
        <v>2.9660725245607492E-2</v>
      </c>
      <c r="G19" s="54">
        <v>575.60961464501349</v>
      </c>
      <c r="H19" s="54">
        <v>68.123525888468066</v>
      </c>
      <c r="I19" s="54">
        <v>9.9676261860632298</v>
      </c>
      <c r="J19" s="54">
        <f t="shared" si="8"/>
        <v>653.70076671954484</v>
      </c>
      <c r="K19" s="35">
        <f t="shared" si="2"/>
        <v>8.3060157709825937</v>
      </c>
      <c r="L19" s="54">
        <v>7.0667152722126128</v>
      </c>
      <c r="M19" s="54">
        <v>0</v>
      </c>
      <c r="N19" s="54">
        <v>-41.893803865875547</v>
      </c>
      <c r="O19" s="54">
        <v>7.858611756536368E-3</v>
      </c>
      <c r="P19" s="54">
        <v>0</v>
      </c>
      <c r="Q19" s="54">
        <v>0</v>
      </c>
      <c r="R19" s="54">
        <v>9.0001273827667559E-3</v>
      </c>
      <c r="S19" s="54">
        <v>1.3946699419713637</v>
      </c>
      <c r="T19" s="49">
        <f t="shared" si="11"/>
        <v>-33.415559912552261</v>
      </c>
      <c r="U19" s="54">
        <v>5.7399999999999994E-3</v>
      </c>
      <c r="V19" s="54">
        <v>8.6654765454604668E-2</v>
      </c>
      <c r="W19" s="58">
        <f t="shared" si="12"/>
        <v>620.37760157244713</v>
      </c>
      <c r="X19" s="54">
        <f t="shared" si="4"/>
        <v>7.8826068515777337</v>
      </c>
      <c r="Y19" s="56"/>
    </row>
    <row r="20" spans="1:25" s="57" customFormat="1" x14ac:dyDescent="0.2">
      <c r="A20" s="51" t="s">
        <v>52</v>
      </c>
      <c r="B20" s="52">
        <v>28759</v>
      </c>
      <c r="C20" s="53">
        <f t="shared" si="5"/>
        <v>28759</v>
      </c>
      <c r="D20" s="44">
        <v>204381.7</v>
      </c>
      <c r="E20" s="54">
        <v>1127.0079156000002</v>
      </c>
      <c r="F20" s="55">
        <f t="shared" si="0"/>
        <v>4.2473934141257851E-2</v>
      </c>
      <c r="G20" s="54">
        <v>888.74950079537837</v>
      </c>
      <c r="H20" s="54">
        <v>49.099004570346089</v>
      </c>
      <c r="I20" s="54">
        <v>11.047647652193872</v>
      </c>
      <c r="J20" s="54">
        <f t="shared" si="8"/>
        <v>948.89615301791832</v>
      </c>
      <c r="K20" s="35">
        <f t="shared" si="2"/>
        <v>8.4196050434370004</v>
      </c>
      <c r="L20" s="54">
        <v>7.8324145517155142</v>
      </c>
      <c r="M20" s="54">
        <v>0</v>
      </c>
      <c r="N20" s="54">
        <v>-79.453337544199968</v>
      </c>
      <c r="O20" s="54">
        <v>0.44623894342286025</v>
      </c>
      <c r="P20" s="54">
        <v>0</v>
      </c>
      <c r="Q20" s="54">
        <v>0</v>
      </c>
      <c r="R20" s="54">
        <v>3.8091578612730909E-2</v>
      </c>
      <c r="S20" s="54">
        <v>0.65863013274504467</v>
      </c>
      <c r="T20" s="49">
        <f t="shared" si="11"/>
        <v>-70.477962337703815</v>
      </c>
      <c r="U20" s="54">
        <v>7.9466499999999995E-2</v>
      </c>
      <c r="V20" s="54">
        <v>0.36675223250752681</v>
      </c>
      <c r="W20" s="58">
        <f t="shared" si="12"/>
        <v>878.86440941272201</v>
      </c>
      <c r="X20" s="54">
        <f t="shared" si="4"/>
        <v>7.7982097308059215</v>
      </c>
      <c r="Y20" s="56"/>
    </row>
    <row r="21" spans="1:25" s="42" customFormat="1" x14ac:dyDescent="0.2">
      <c r="A21" s="37" t="s">
        <v>53</v>
      </c>
      <c r="B21" s="38">
        <f>'[1]F2.1'!B21</f>
        <v>776</v>
      </c>
      <c r="C21" s="39">
        <f t="shared" si="5"/>
        <v>776</v>
      </c>
      <c r="D21" s="38">
        <f>'[2]F2.1'!D21</f>
        <v>122974.11000000002</v>
      </c>
      <c r="E21" s="35">
        <f>'[1]F2.1'!E21</f>
        <v>82.608086970000002</v>
      </c>
      <c r="F21" s="40">
        <f t="shared" si="0"/>
        <v>3.1132793274403162E-3</v>
      </c>
      <c r="G21" s="35">
        <f>'[1]F2.1'!G21</f>
        <v>65.208739623860296</v>
      </c>
      <c r="H21" s="35">
        <f>'[1]F2.1'!H21</f>
        <v>7.2015956374884418</v>
      </c>
      <c r="I21" s="35">
        <f>'[1]F2.1'!I21</f>
        <v>1.2742830741204723</v>
      </c>
      <c r="J21" s="35">
        <f t="shared" si="8"/>
        <v>73.68461833546921</v>
      </c>
      <c r="K21" s="35">
        <f t="shared" si="2"/>
        <v>8.9197826796580522</v>
      </c>
      <c r="L21" s="35">
        <f>'[1]F2.1'!L21</f>
        <v>0.90342429510448485</v>
      </c>
      <c r="M21" s="35">
        <f>'[1]F2.1'!M21</f>
        <v>0.36709646106880545</v>
      </c>
      <c r="N21" s="35">
        <f>'[1]F2.1'!N21</f>
        <v>-3.941916121513783</v>
      </c>
      <c r="O21" s="35">
        <f>'[1]F2.1'!O21</f>
        <v>0.54380069091633421</v>
      </c>
      <c r="P21" s="35">
        <f>'[1]F2.1'!P21</f>
        <v>0</v>
      </c>
      <c r="Q21" s="35">
        <f>'[1]F2.1'!Q21</f>
        <v>0</v>
      </c>
      <c r="R21" s="35">
        <f>'[1]F2.1'!R21</f>
        <v>8.8055749708540782E-5</v>
      </c>
      <c r="S21" s="35">
        <f>'[1]F2.1'!S21</f>
        <v>-2.5449727134211647E-2</v>
      </c>
      <c r="T21" s="59">
        <f t="shared" si="11"/>
        <v>-2.1529563458086614</v>
      </c>
      <c r="U21" s="35">
        <f>SUM('[3]3.1 (in Lacs)'!$W$2895:$X$2895)/100</f>
        <v>0.25400990000000001</v>
      </c>
      <c r="V21" s="35">
        <f>'[1]F2.1'!V21</f>
        <v>8.4781581564429757E-4</v>
      </c>
      <c r="W21" s="59">
        <f t="shared" si="12"/>
        <v>71.786519705476195</v>
      </c>
      <c r="X21" s="35">
        <f t="shared" si="4"/>
        <v>8.690011152485134</v>
      </c>
      <c r="Y21" s="41"/>
    </row>
    <row r="22" spans="1:25" x14ac:dyDescent="0.2">
      <c r="A22" s="60"/>
      <c r="B22" s="44"/>
      <c r="C22" s="44"/>
      <c r="D22" s="44"/>
      <c r="E22" s="46"/>
      <c r="F22" s="47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9"/>
      <c r="U22" s="46"/>
      <c r="V22" s="46"/>
      <c r="W22" s="49"/>
      <c r="X22" s="46"/>
      <c r="Y22" s="50"/>
    </row>
    <row r="23" spans="1:25" s="5" customFormat="1" x14ac:dyDescent="0.2">
      <c r="A23" s="61" t="s">
        <v>54</v>
      </c>
      <c r="B23" s="62">
        <f>SUM(B24,B35)</f>
        <v>407371</v>
      </c>
      <c r="C23" s="63">
        <f t="shared" ref="C23:C35" si="13">B23</f>
        <v>407371</v>
      </c>
      <c r="D23" s="62">
        <f>SUM(D24,D35)</f>
        <v>2283830.75</v>
      </c>
      <c r="E23" s="48">
        <f>SUM(E24,E35)</f>
        <v>2056.7311106800003</v>
      </c>
      <c r="F23" s="64">
        <f>E23/$E$83</f>
        <v>7.7512731305698773E-2</v>
      </c>
      <c r="G23" s="48">
        <f t="shared" ref="G23:I23" si="14">SUM(G24,G35)</f>
        <v>1902.4412608255152</v>
      </c>
      <c r="H23" s="48">
        <f t="shared" si="14"/>
        <v>445.72746208130036</v>
      </c>
      <c r="I23" s="48">
        <f t="shared" si="14"/>
        <v>34.319358266369278</v>
      </c>
      <c r="J23" s="48">
        <f>G23+H23+I23</f>
        <v>2382.488081173185</v>
      </c>
      <c r="K23" s="48">
        <f t="shared" ref="K23:K35" si="15">J23/E23*10</f>
        <v>11.583857845109769</v>
      </c>
      <c r="L23" s="48">
        <f t="shared" ref="L23:W23" si="16">SUM(L24,L35)</f>
        <v>24.331282962094569</v>
      </c>
      <c r="M23" s="48">
        <f t="shared" si="16"/>
        <v>5.4043889519358448</v>
      </c>
      <c r="N23" s="48">
        <f t="shared" si="16"/>
        <v>-227.49724028610507</v>
      </c>
      <c r="O23" s="48">
        <f t="shared" si="16"/>
        <v>8.5057636748630809</v>
      </c>
      <c r="P23" s="48">
        <f t="shared" si="16"/>
        <v>0</v>
      </c>
      <c r="Q23" s="48">
        <f t="shared" si="16"/>
        <v>0</v>
      </c>
      <c r="R23" s="48">
        <f t="shared" si="16"/>
        <v>4.3358355108397278E-2</v>
      </c>
      <c r="S23" s="48">
        <f t="shared" si="16"/>
        <v>6.7198610982548503</v>
      </c>
      <c r="T23" s="48">
        <f t="shared" si="16"/>
        <v>-182.49258524384834</v>
      </c>
      <c r="U23" s="48">
        <f t="shared" si="16"/>
        <v>5.1141250520000003</v>
      </c>
      <c r="V23" s="48">
        <f t="shared" si="16"/>
        <v>0.41746165722163497</v>
      </c>
      <c r="W23" s="48">
        <f t="shared" si="16"/>
        <v>2205.5270826385581</v>
      </c>
      <c r="X23" s="48">
        <f t="shared" ref="X23:X35" si="17">W23/E23*10</f>
        <v>10.72345855608399</v>
      </c>
      <c r="Y23" s="65"/>
    </row>
    <row r="24" spans="1:25" s="42" customFormat="1" x14ac:dyDescent="0.2">
      <c r="A24" s="37" t="s">
        <v>55</v>
      </c>
      <c r="B24" s="38">
        <f>SUM(B25,B30)</f>
        <v>402929</v>
      </c>
      <c r="C24" s="39">
        <f t="shared" si="13"/>
        <v>402929</v>
      </c>
      <c r="D24" s="38">
        <f>SUM(D25,D30)</f>
        <v>1422650.0500000003</v>
      </c>
      <c r="E24" s="35">
        <f>SUM(E25,E30)</f>
        <v>1351.0663726000002</v>
      </c>
      <c r="F24" s="40">
        <f>E24/$E$83</f>
        <v>5.0918102114420098E-2</v>
      </c>
      <c r="G24" s="35">
        <f t="shared" ref="G24:I24" si="18">SUM(G25,G30)</f>
        <v>1236.0382760463249</v>
      </c>
      <c r="H24" s="35">
        <f t="shared" si="18"/>
        <v>296.97270841470777</v>
      </c>
      <c r="I24" s="35">
        <f t="shared" si="18"/>
        <v>20.997932994739251</v>
      </c>
      <c r="J24" s="35">
        <f>G24+H24+I24</f>
        <v>1554.008917455772</v>
      </c>
      <c r="K24" s="35">
        <f t="shared" si="15"/>
        <v>11.502091599432143</v>
      </c>
      <c r="L24" s="35">
        <f t="shared" ref="L24:W24" si="19">SUM(L25,L30)</f>
        <v>14.886835742926976</v>
      </c>
      <c r="M24" s="35">
        <f t="shared" si="19"/>
        <v>0.77347940205095878</v>
      </c>
      <c r="N24" s="35">
        <f t="shared" si="19"/>
        <v>-169.67408721552943</v>
      </c>
      <c r="O24" s="35">
        <f t="shared" si="19"/>
        <v>3.4937061817712047</v>
      </c>
      <c r="P24" s="35">
        <f t="shared" si="19"/>
        <v>0</v>
      </c>
      <c r="Q24" s="35">
        <f t="shared" si="19"/>
        <v>0</v>
      </c>
      <c r="R24" s="35">
        <f t="shared" si="19"/>
        <v>4.3356169719665119E-2</v>
      </c>
      <c r="S24" s="35">
        <f t="shared" si="19"/>
        <v>6.1597229975173367</v>
      </c>
      <c r="T24" s="35">
        <f t="shared" si="19"/>
        <v>-144.31698672154329</v>
      </c>
      <c r="U24" s="35">
        <f t="shared" si="19"/>
        <v>1.5751788010000001</v>
      </c>
      <c r="V24" s="35">
        <f t="shared" si="19"/>
        <v>0.4174406159252223</v>
      </c>
      <c r="W24" s="35">
        <f t="shared" si="19"/>
        <v>1411.6845501511539</v>
      </c>
      <c r="X24" s="35">
        <f t="shared" si="17"/>
        <v>10.448669131143422</v>
      </c>
      <c r="Y24" s="41"/>
    </row>
    <row r="25" spans="1:25" s="42" customFormat="1" x14ac:dyDescent="0.2">
      <c r="A25" s="37" t="s">
        <v>56</v>
      </c>
      <c r="B25" s="38">
        <f>SUM(B26:B29)</f>
        <v>332502</v>
      </c>
      <c r="C25" s="39">
        <f t="shared" si="13"/>
        <v>332502</v>
      </c>
      <c r="D25" s="38">
        <f>SUM(D26:D29)</f>
        <v>550665.9</v>
      </c>
      <c r="E25" s="35">
        <f>SUM(E26:E29)</f>
        <v>527.60254415000009</v>
      </c>
      <c r="F25" s="40">
        <v>2.7289003595056038E-2</v>
      </c>
      <c r="G25" s="35">
        <f t="shared" ref="G25:I25" si="20">SUM(G26:G29)</f>
        <v>444.99852025685948</v>
      </c>
      <c r="H25" s="35">
        <f t="shared" si="20"/>
        <v>136.51028937563242</v>
      </c>
      <c r="I25" s="35">
        <f t="shared" si="20"/>
        <v>8.546522830456011</v>
      </c>
      <c r="J25" s="35">
        <f>G25+H25+I25</f>
        <v>590.05533246294783</v>
      </c>
      <c r="K25" s="35">
        <f t="shared" si="15"/>
        <v>11.183709006058017</v>
      </c>
      <c r="L25" s="35">
        <f t="shared" ref="L25" si="21">SUM(L26:L29)</f>
        <v>6.059200283287403</v>
      </c>
      <c r="M25" s="35">
        <f t="shared" ref="M25:W25" si="22">SUM(M26:M29)</f>
        <v>0</v>
      </c>
      <c r="N25" s="35">
        <f t="shared" si="22"/>
        <v>-80.899655396981203</v>
      </c>
      <c r="O25" s="35">
        <f t="shared" si="22"/>
        <v>2.2207382728299616E-3</v>
      </c>
      <c r="P25" s="35">
        <f t="shared" si="22"/>
        <v>0</v>
      </c>
      <c r="Q25" s="35">
        <f t="shared" si="22"/>
        <v>0</v>
      </c>
      <c r="R25" s="35">
        <f t="shared" si="22"/>
        <v>7.9626262152927528E-3</v>
      </c>
      <c r="S25" s="35">
        <f t="shared" si="22"/>
        <v>3.4141294704349341</v>
      </c>
      <c r="T25" s="35">
        <f t="shared" si="22"/>
        <v>-71.416142278770735</v>
      </c>
      <c r="U25" s="35">
        <f t="shared" si="22"/>
        <v>0.46702030099999997</v>
      </c>
      <c r="V25" s="35">
        <f t="shared" si="22"/>
        <v>7.6665526802440112E-2</v>
      </c>
      <c r="W25" s="35">
        <f t="shared" si="22"/>
        <v>519.18287601197972</v>
      </c>
      <c r="X25" s="35">
        <f t="shared" si="17"/>
        <v>9.8404164606221727</v>
      </c>
      <c r="Y25" s="41"/>
    </row>
    <row r="26" spans="1:25" s="57" customFormat="1" ht="68" x14ac:dyDescent="0.2">
      <c r="A26" s="51" t="s">
        <v>57</v>
      </c>
      <c r="B26" s="52">
        <v>253921</v>
      </c>
      <c r="C26" s="53">
        <f t="shared" si="13"/>
        <v>253921</v>
      </c>
      <c r="D26" s="44">
        <v>376313.81999999995</v>
      </c>
      <c r="E26" s="54">
        <v>115.3432348</v>
      </c>
      <c r="F26" s="55">
        <f t="shared" ref="F26:F35" si="23">E26/$E$83</f>
        <v>4.3469800794847585E-3</v>
      </c>
      <c r="G26" s="54">
        <v>76.62260409282753</v>
      </c>
      <c r="H26" s="54">
        <v>90.91296601592893</v>
      </c>
      <c r="I26" s="54">
        <v>3.7501799571088461</v>
      </c>
      <c r="J26" s="54">
        <f>(G26+H26+I26)</f>
        <v>171.28575006586533</v>
      </c>
      <c r="K26" s="54">
        <f t="shared" si="15"/>
        <v>14.850090719483212</v>
      </c>
      <c r="L26" s="54">
        <v>2.6587527944718823</v>
      </c>
      <c r="M26" s="54">
        <v>0</v>
      </c>
      <c r="N26" s="54">
        <v>-32.266618562949482</v>
      </c>
      <c r="O26" s="54">
        <v>9.4984500123567909E-5</v>
      </c>
      <c r="P26" s="54">
        <v>0</v>
      </c>
      <c r="Q26" s="54">
        <v>0</v>
      </c>
      <c r="R26" s="54">
        <v>1.3360997085366509E-3</v>
      </c>
      <c r="S26" s="54">
        <v>1.7433450906224628</v>
      </c>
      <c r="T26" s="49">
        <f t="shared" ref="T26:T29" si="24">SUM(L26:S26)</f>
        <v>-27.863089593646478</v>
      </c>
      <c r="U26" s="54">
        <v>0.1494122</v>
      </c>
      <c r="V26" s="54">
        <v>1.2864196465585696E-2</v>
      </c>
      <c r="W26" s="58">
        <f>J26+T26+U26+V26</f>
        <v>143.58493686868445</v>
      </c>
      <c r="X26" s="54">
        <f t="shared" si="17"/>
        <v>12.448492286318682</v>
      </c>
      <c r="Y26" s="66" t="s">
        <v>58</v>
      </c>
    </row>
    <row r="27" spans="1:25" s="57" customFormat="1" x14ac:dyDescent="0.2">
      <c r="A27" s="51" t="s">
        <v>59</v>
      </c>
      <c r="B27" s="52">
        <v>44709</v>
      </c>
      <c r="C27" s="53">
        <f t="shared" si="13"/>
        <v>44709</v>
      </c>
      <c r="D27" s="44">
        <v>85041.26</v>
      </c>
      <c r="E27" s="54">
        <v>96.104325120000013</v>
      </c>
      <c r="F27" s="55">
        <f t="shared" si="23"/>
        <v>3.621916686950475E-3</v>
      </c>
      <c r="G27" s="54">
        <v>78.546261117256861</v>
      </c>
      <c r="H27" s="54">
        <v>21.967937955457629</v>
      </c>
      <c r="I27" s="54">
        <v>1.5014002537219364</v>
      </c>
      <c r="J27" s="54">
        <f>(G27+H27+I27)</f>
        <v>102.01559932643643</v>
      </c>
      <c r="K27" s="54">
        <f t="shared" si="15"/>
        <v>10.61508929999304</v>
      </c>
      <c r="L27" s="54">
        <v>1.0644428176405325</v>
      </c>
      <c r="M27" s="54">
        <v>0</v>
      </c>
      <c r="N27" s="54">
        <v>-8.7896598403657915</v>
      </c>
      <c r="O27" s="54">
        <v>1.1765047181412446E-4</v>
      </c>
      <c r="P27" s="54">
        <v>0</v>
      </c>
      <c r="Q27" s="54">
        <v>0</v>
      </c>
      <c r="R27" s="54">
        <v>7.9860006678311463E-4</v>
      </c>
      <c r="S27" s="54">
        <v>0.87828418455599699</v>
      </c>
      <c r="T27" s="49">
        <f t="shared" si="24"/>
        <v>-6.8460165876306638</v>
      </c>
      <c r="U27" s="54">
        <v>8.3557199999999998E-2</v>
      </c>
      <c r="V27" s="54">
        <v>7.6890580028489185E-3</v>
      </c>
      <c r="W27" s="58">
        <f>J27+T27+U27+V27</f>
        <v>95.260828996808627</v>
      </c>
      <c r="X27" s="54">
        <f t="shared" si="17"/>
        <v>9.9122312006105702</v>
      </c>
      <c r="Y27" s="56"/>
    </row>
    <row r="28" spans="1:25" s="57" customFormat="1" x14ac:dyDescent="0.2">
      <c r="A28" s="51" t="s">
        <v>60</v>
      </c>
      <c r="B28" s="52">
        <v>25400</v>
      </c>
      <c r="C28" s="53">
        <f t="shared" si="13"/>
        <v>25400</v>
      </c>
      <c r="D28" s="44">
        <v>61157.95</v>
      </c>
      <c r="E28" s="54">
        <v>142.19835394000003</v>
      </c>
      <c r="F28" s="55">
        <f t="shared" si="23"/>
        <v>5.3590781720706795E-3</v>
      </c>
      <c r="G28" s="54">
        <v>121.12061418727956</v>
      </c>
      <c r="H28" s="54">
        <v>16.518542290063213</v>
      </c>
      <c r="I28" s="54">
        <v>1.7307148570170794</v>
      </c>
      <c r="J28" s="54">
        <f>(G28+H28+I28)</f>
        <v>139.36987133435986</v>
      </c>
      <c r="K28" s="54">
        <f t="shared" si="15"/>
        <v>9.8010889347682859</v>
      </c>
      <c r="L28" s="54">
        <v>1.2270192404515079</v>
      </c>
      <c r="M28" s="54">
        <v>0</v>
      </c>
      <c r="N28" s="54">
        <v>-10.060822908475345</v>
      </c>
      <c r="O28" s="54">
        <v>8.9311007827281628E-5</v>
      </c>
      <c r="P28" s="54">
        <v>0</v>
      </c>
      <c r="Q28" s="54">
        <v>0</v>
      </c>
      <c r="R28" s="54">
        <v>8.2669358865430985E-4</v>
      </c>
      <c r="S28" s="54">
        <v>0.65208898004613225</v>
      </c>
      <c r="T28" s="49">
        <f t="shared" si="24"/>
        <v>-8.180798683381223</v>
      </c>
      <c r="U28" s="54">
        <v>0.12180680000000001</v>
      </c>
      <c r="V28" s="54">
        <v>7.9595472353906314E-3</v>
      </c>
      <c r="W28" s="58">
        <f>J28+T28+U28+V28</f>
        <v>131.31883899821403</v>
      </c>
      <c r="X28" s="54">
        <f t="shared" si="17"/>
        <v>9.2349057045782281</v>
      </c>
      <c r="Y28" s="56"/>
    </row>
    <row r="29" spans="1:25" s="57" customFormat="1" x14ac:dyDescent="0.2">
      <c r="A29" s="51" t="s">
        <v>61</v>
      </c>
      <c r="B29" s="52">
        <v>8472</v>
      </c>
      <c r="C29" s="53">
        <f t="shared" si="13"/>
        <v>8472</v>
      </c>
      <c r="D29" s="44">
        <v>28152.87</v>
      </c>
      <c r="E29" s="54">
        <v>173.95663028999999</v>
      </c>
      <c r="F29" s="55">
        <f t="shared" si="23"/>
        <v>6.5559632333540632E-3</v>
      </c>
      <c r="G29" s="54">
        <v>168.70904085949553</v>
      </c>
      <c r="H29" s="54">
        <v>7.110843114182634</v>
      </c>
      <c r="I29" s="54">
        <v>1.5642277626081489</v>
      </c>
      <c r="J29" s="54">
        <f>(G29+H29+I29)</f>
        <v>177.38411173628631</v>
      </c>
      <c r="K29" s="54">
        <f t="shared" si="15"/>
        <v>10.19703080248062</v>
      </c>
      <c r="L29" s="54">
        <v>1.1089854307234803</v>
      </c>
      <c r="M29" s="54">
        <v>0</v>
      </c>
      <c r="N29" s="54">
        <v>-29.782554085190583</v>
      </c>
      <c r="O29" s="54">
        <v>1.9187922930649878E-3</v>
      </c>
      <c r="P29" s="54">
        <v>0</v>
      </c>
      <c r="Q29" s="54">
        <v>0</v>
      </c>
      <c r="R29" s="54">
        <v>5.0012328513186774E-3</v>
      </c>
      <c r="S29" s="54">
        <v>0.14041121521034203</v>
      </c>
      <c r="T29" s="49">
        <f t="shared" si="24"/>
        <v>-28.52623741411238</v>
      </c>
      <c r="U29" s="54">
        <v>0.112244101</v>
      </c>
      <c r="V29" s="54">
        <v>4.8152725098614867E-2</v>
      </c>
      <c r="W29" s="58">
        <f>J29+T29+U29+V29</f>
        <v>149.01827114827253</v>
      </c>
      <c r="X29" s="54">
        <f t="shared" si="17"/>
        <v>8.5664036432441133</v>
      </c>
      <c r="Y29" s="56"/>
    </row>
    <row r="30" spans="1:25" s="42" customFormat="1" x14ac:dyDescent="0.2">
      <c r="A30" s="37" t="s">
        <v>62</v>
      </c>
      <c r="B30" s="38">
        <f>SUM(B31:B34)</f>
        <v>70427</v>
      </c>
      <c r="C30" s="39">
        <f t="shared" si="13"/>
        <v>70427</v>
      </c>
      <c r="D30" s="38">
        <f>SUM(D31:D34)</f>
        <v>871984.15000000014</v>
      </c>
      <c r="E30" s="35">
        <f>SUM(E31:E34)</f>
        <v>823.46382845000005</v>
      </c>
      <c r="F30" s="40">
        <f t="shared" si="23"/>
        <v>3.1034163942560113E-2</v>
      </c>
      <c r="G30" s="35">
        <f t="shared" ref="G30:I30" si="25">SUM(G31:G34)</f>
        <v>791.0397557894654</v>
      </c>
      <c r="H30" s="35">
        <f t="shared" si="25"/>
        <v>160.46241903907534</v>
      </c>
      <c r="I30" s="35">
        <f t="shared" si="25"/>
        <v>12.451410164283239</v>
      </c>
      <c r="J30" s="35">
        <f>G30+H30+I30</f>
        <v>963.95358499282406</v>
      </c>
      <c r="K30" s="35">
        <f t="shared" si="15"/>
        <v>11.706082910857988</v>
      </c>
      <c r="L30" s="35">
        <f t="shared" ref="L30" si="26">SUM(L31:L34)</f>
        <v>8.8276354596395734</v>
      </c>
      <c r="M30" s="35">
        <f t="shared" ref="M30:V30" si="27">SUM(M31:M34)</f>
        <v>0.77347940205095878</v>
      </c>
      <c r="N30" s="35">
        <f t="shared" si="27"/>
        <v>-88.774431818548237</v>
      </c>
      <c r="O30" s="35">
        <f t="shared" si="27"/>
        <v>3.4914854434983749</v>
      </c>
      <c r="P30" s="35">
        <f t="shared" si="27"/>
        <v>0</v>
      </c>
      <c r="Q30" s="35">
        <f t="shared" si="27"/>
        <v>0</v>
      </c>
      <c r="R30" s="35">
        <f t="shared" si="27"/>
        <v>3.539354350437237E-2</v>
      </c>
      <c r="S30" s="35">
        <f t="shared" si="27"/>
        <v>2.7455935270824021</v>
      </c>
      <c r="T30" s="35">
        <f t="shared" si="27"/>
        <v>-72.900844442772552</v>
      </c>
      <c r="U30" s="35">
        <f t="shared" si="27"/>
        <v>1.1081585</v>
      </c>
      <c r="V30" s="35">
        <f t="shared" si="27"/>
        <v>0.3407750891227822</v>
      </c>
      <c r="W30" s="35">
        <f>SUM(W31:W34)</f>
        <v>892.50167413917427</v>
      </c>
      <c r="X30" s="35">
        <f t="shared" si="17"/>
        <v>10.838383463899364</v>
      </c>
      <c r="Y30" s="67"/>
    </row>
    <row r="31" spans="1:25" s="57" customFormat="1" ht="68" x14ac:dyDescent="0.2">
      <c r="A31" s="51" t="s">
        <v>57</v>
      </c>
      <c r="B31" s="52">
        <v>17163</v>
      </c>
      <c r="C31" s="53">
        <f t="shared" si="13"/>
        <v>17163</v>
      </c>
      <c r="D31" s="44">
        <v>160398.83000000002</v>
      </c>
      <c r="E31" s="54">
        <v>6.5779717499999979</v>
      </c>
      <c r="F31" s="55">
        <f t="shared" si="23"/>
        <v>2.4790627911766778E-4</v>
      </c>
      <c r="G31" s="54">
        <v>5.4203045149732718</v>
      </c>
      <c r="H31" s="54">
        <v>22.631332055514292</v>
      </c>
      <c r="I31" s="54">
        <v>0.87626337034029256</v>
      </c>
      <c r="J31" s="54">
        <f>(G31+H31+I31)</f>
        <v>28.927899940827857</v>
      </c>
      <c r="K31" s="54">
        <f t="shared" si="15"/>
        <v>43.97692942483048</v>
      </c>
      <c r="L31" s="54">
        <v>0.62124157006633574</v>
      </c>
      <c r="M31" s="54">
        <v>1.9517201260418969E-4</v>
      </c>
      <c r="N31" s="54">
        <v>-9.2155656649073716</v>
      </c>
      <c r="O31" s="54">
        <v>8.6237292884761164E-3</v>
      </c>
      <c r="P31" s="54">
        <v>0</v>
      </c>
      <c r="Q31" s="54">
        <v>0</v>
      </c>
      <c r="R31" s="54">
        <v>0</v>
      </c>
      <c r="S31" s="54">
        <v>0.88782204126748887</v>
      </c>
      <c r="T31" s="49">
        <f t="shared" ref="T31:T35" si="28">SUM(L31:S31)</f>
        <v>-7.6976831522724662</v>
      </c>
      <c r="U31" s="54">
        <v>0.15755859999999999</v>
      </c>
      <c r="V31" s="54">
        <v>0</v>
      </c>
      <c r="W31" s="58">
        <f>J31+T31+U31+V31</f>
        <v>21.38777538855539</v>
      </c>
      <c r="X31" s="54">
        <f t="shared" si="17"/>
        <v>32.514240257348924</v>
      </c>
      <c r="Y31" s="66" t="s">
        <v>58</v>
      </c>
    </row>
    <row r="32" spans="1:25" s="57" customFormat="1" x14ac:dyDescent="0.2">
      <c r="A32" s="51" t="s">
        <v>59</v>
      </c>
      <c r="B32" s="52">
        <v>9438</v>
      </c>
      <c r="C32" s="53">
        <f t="shared" si="13"/>
        <v>9438</v>
      </c>
      <c r="D32" s="44">
        <v>86097.159999999989</v>
      </c>
      <c r="E32" s="54">
        <v>15.90529338</v>
      </c>
      <c r="F32" s="55">
        <f t="shared" si="23"/>
        <v>5.9942825082985108E-4</v>
      </c>
      <c r="G32" s="54">
        <v>12.99409120810863</v>
      </c>
      <c r="H32" s="54">
        <v>13.765457961876095</v>
      </c>
      <c r="I32" s="54">
        <v>0.44155014548226185</v>
      </c>
      <c r="J32" s="54">
        <f>(G32+H32+I32)</f>
        <v>27.201099315466983</v>
      </c>
      <c r="K32" s="54">
        <f t="shared" si="15"/>
        <v>17.101916114084897</v>
      </c>
      <c r="L32" s="54">
        <v>0.3130443596380077</v>
      </c>
      <c r="M32" s="54">
        <v>0</v>
      </c>
      <c r="N32" s="54">
        <v>-4.4220460184145489</v>
      </c>
      <c r="O32" s="54">
        <v>1.861866187210505E-2</v>
      </c>
      <c r="P32" s="54">
        <v>0</v>
      </c>
      <c r="Q32" s="54">
        <v>0</v>
      </c>
      <c r="R32" s="54">
        <v>2.1829014428930644E-4</v>
      </c>
      <c r="S32" s="54">
        <v>0.14545527465606062</v>
      </c>
      <c r="T32" s="49">
        <f t="shared" si="28"/>
        <v>-3.9447094321040863</v>
      </c>
      <c r="U32" s="54">
        <v>5.4261299999999998E-2</v>
      </c>
      <c r="V32" s="54">
        <v>2.1017348366270203E-3</v>
      </c>
      <c r="W32" s="58">
        <f>J32+T32+U32+V32</f>
        <v>23.312752918199525</v>
      </c>
      <c r="X32" s="54">
        <f t="shared" si="17"/>
        <v>14.657229113116507</v>
      </c>
      <c r="Y32" s="56"/>
    </row>
    <row r="33" spans="1:25" s="57" customFormat="1" x14ac:dyDescent="0.2">
      <c r="A33" s="51" t="s">
        <v>60</v>
      </c>
      <c r="B33" s="52">
        <v>15733</v>
      </c>
      <c r="C33" s="53">
        <f t="shared" si="13"/>
        <v>15733</v>
      </c>
      <c r="D33" s="44">
        <v>168415.9</v>
      </c>
      <c r="E33" s="54">
        <v>58.96584587000001</v>
      </c>
      <c r="F33" s="55">
        <f t="shared" si="23"/>
        <v>2.2222660723128832E-3</v>
      </c>
      <c r="G33" s="54">
        <v>54.023904320617568</v>
      </c>
      <c r="H33" s="54">
        <v>27.748241449673465</v>
      </c>
      <c r="I33" s="54">
        <v>1.2586270618148696</v>
      </c>
      <c r="J33" s="54">
        <f>(G33+H33+I33)</f>
        <v>83.030772832105896</v>
      </c>
      <c r="K33" s="54">
        <f t="shared" si="15"/>
        <v>14.081163698585959</v>
      </c>
      <c r="L33" s="54">
        <v>0.89232470336651981</v>
      </c>
      <c r="M33" s="54">
        <v>4.9449662617764237E-3</v>
      </c>
      <c r="N33" s="54">
        <v>-9.7595674490946145</v>
      </c>
      <c r="O33" s="54">
        <v>0.11451864407194313</v>
      </c>
      <c r="P33" s="54">
        <v>0</v>
      </c>
      <c r="Q33" s="54">
        <v>0</v>
      </c>
      <c r="R33" s="54">
        <v>1.0489384158191525E-3</v>
      </c>
      <c r="S33" s="54">
        <v>0.46867594410794533</v>
      </c>
      <c r="T33" s="49">
        <f t="shared" si="28"/>
        <v>-8.2780542528706125</v>
      </c>
      <c r="U33" s="54">
        <v>0.1521421</v>
      </c>
      <c r="V33" s="54">
        <v>1.0099358434990369E-2</v>
      </c>
      <c r="W33" s="58">
        <f>J33+T33+U33+V33</f>
        <v>74.914960037670269</v>
      </c>
      <c r="X33" s="54">
        <f t="shared" si="17"/>
        <v>12.704805456845769</v>
      </c>
      <c r="Y33" s="56"/>
    </row>
    <row r="34" spans="1:25" s="57" customFormat="1" x14ac:dyDescent="0.2">
      <c r="A34" s="51" t="s">
        <v>61</v>
      </c>
      <c r="B34" s="52">
        <v>28093</v>
      </c>
      <c r="C34" s="53">
        <f t="shared" si="13"/>
        <v>28093</v>
      </c>
      <c r="D34" s="44">
        <v>457072.26000000007</v>
      </c>
      <c r="E34" s="54">
        <v>742.01471745000003</v>
      </c>
      <c r="F34" s="55">
        <f t="shared" si="23"/>
        <v>2.796456334029971E-2</v>
      </c>
      <c r="G34" s="54">
        <v>718.60145574576597</v>
      </c>
      <c r="H34" s="54">
        <v>96.317387572011484</v>
      </c>
      <c r="I34" s="54">
        <v>9.8749695866458147</v>
      </c>
      <c r="J34" s="54">
        <f>(G34+H34+I34)</f>
        <v>824.79381290442325</v>
      </c>
      <c r="K34" s="54">
        <f t="shared" si="15"/>
        <v>11.115599104811572</v>
      </c>
      <c r="L34" s="54">
        <v>7.0010248265687096</v>
      </c>
      <c r="M34" s="54">
        <v>0.76833926377657813</v>
      </c>
      <c r="N34" s="54">
        <v>-65.377252686131698</v>
      </c>
      <c r="O34" s="54">
        <v>3.3497244082658506</v>
      </c>
      <c r="P34" s="54">
        <v>0</v>
      </c>
      <c r="Q34" s="54">
        <v>0</v>
      </c>
      <c r="R34" s="54">
        <v>3.4126314944263908E-2</v>
      </c>
      <c r="S34" s="54">
        <v>1.2436402670509075</v>
      </c>
      <c r="T34" s="49">
        <f t="shared" si="28"/>
        <v>-52.980397605525383</v>
      </c>
      <c r="U34" s="54">
        <v>0.74419649999999993</v>
      </c>
      <c r="V34" s="54">
        <v>0.32857399585116481</v>
      </c>
      <c r="W34" s="58">
        <f>J34+T34+U34+V34</f>
        <v>772.88618579474905</v>
      </c>
      <c r="X34" s="54">
        <f t="shared" si="17"/>
        <v>10.41604927259181</v>
      </c>
      <c r="Y34" s="56"/>
    </row>
    <row r="35" spans="1:25" s="42" customFormat="1" x14ac:dyDescent="0.2">
      <c r="A35" s="37" t="s">
        <v>63</v>
      </c>
      <c r="B35" s="38">
        <v>4442</v>
      </c>
      <c r="C35" s="39">
        <f t="shared" si="13"/>
        <v>4442</v>
      </c>
      <c r="D35" s="38">
        <v>861180.69999999984</v>
      </c>
      <c r="E35" s="35">
        <v>705.66473807999989</v>
      </c>
      <c r="F35" s="40">
        <f t="shared" si="23"/>
        <v>2.6594629191278668E-2</v>
      </c>
      <c r="G35" s="35">
        <v>666.40298477919032</v>
      </c>
      <c r="H35" s="35">
        <v>148.75475366659259</v>
      </c>
      <c r="I35" s="35">
        <v>13.321425271630023</v>
      </c>
      <c r="J35" s="35">
        <f>(G35+H35+I35)</f>
        <v>828.47916371741292</v>
      </c>
      <c r="K35" s="35">
        <f t="shared" si="15"/>
        <v>11.740407576146872</v>
      </c>
      <c r="L35" s="35">
        <v>9.444447219167591</v>
      </c>
      <c r="M35" s="35">
        <v>4.630909549884886</v>
      </c>
      <c r="N35" s="35">
        <v>-57.823153070575628</v>
      </c>
      <c r="O35" s="35">
        <v>5.0120574930918762</v>
      </c>
      <c r="P35" s="35">
        <v>0</v>
      </c>
      <c r="Q35" s="35">
        <v>0</v>
      </c>
      <c r="R35" s="35">
        <v>2.1853887321587641E-6</v>
      </c>
      <c r="S35" s="35">
        <v>0.56013810073751336</v>
      </c>
      <c r="T35" s="59">
        <f t="shared" si="28"/>
        <v>-38.175598522305037</v>
      </c>
      <c r="U35" s="35">
        <v>3.538946251</v>
      </c>
      <c r="V35" s="35">
        <v>2.1041296412644491E-5</v>
      </c>
      <c r="W35" s="59">
        <f>J35+T35+U35+V35</f>
        <v>793.84253248740436</v>
      </c>
      <c r="X35" s="35">
        <f t="shared" si="17"/>
        <v>11.249570648057631</v>
      </c>
      <c r="Y35" s="41"/>
    </row>
    <row r="36" spans="1:25" x14ac:dyDescent="0.2">
      <c r="A36" s="60"/>
      <c r="B36" s="44"/>
      <c r="C36" s="44"/>
      <c r="D36" s="44"/>
      <c r="E36" s="46"/>
      <c r="F36" s="47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9"/>
      <c r="U36" s="46"/>
      <c r="V36" s="46"/>
      <c r="W36" s="49"/>
      <c r="X36" s="46"/>
      <c r="Y36" s="50"/>
    </row>
    <row r="37" spans="1:25" s="5" customFormat="1" x14ac:dyDescent="0.2">
      <c r="A37" s="61" t="s">
        <v>64</v>
      </c>
      <c r="B37" s="62">
        <f>SUM(B38:B39)</f>
        <v>6134</v>
      </c>
      <c r="C37" s="63">
        <f>B37</f>
        <v>6134</v>
      </c>
      <c r="D37" s="62">
        <f>SUM(D38:D39)</f>
        <v>73433.760000000009</v>
      </c>
      <c r="E37" s="48">
        <f>SUM(E38:E39)</f>
        <v>154.96924838000001</v>
      </c>
      <c r="F37" s="64">
        <f>E37/$E$83</f>
        <v>5.8403792542203415E-3</v>
      </c>
      <c r="G37" s="48">
        <f t="shared" ref="G37:I37" si="29">SUM(G38:G39)</f>
        <v>131.58919835329374</v>
      </c>
      <c r="H37" s="48">
        <f t="shared" si="29"/>
        <v>26.704772037354196</v>
      </c>
      <c r="I37" s="48">
        <f t="shared" si="29"/>
        <v>2.2532660145294918</v>
      </c>
      <c r="J37" s="48">
        <f>G37+H37+I37</f>
        <v>160.54723640517742</v>
      </c>
      <c r="K37" s="48">
        <f>J37/E37*10</f>
        <v>10.359941606705068</v>
      </c>
      <c r="L37" s="48">
        <f t="shared" ref="L37" si="30">SUM(L38:L39)</f>
        <v>1.5974906221400103</v>
      </c>
      <c r="M37" s="48">
        <f>SUM(M38:M39)</f>
        <v>2.8889969233847831E-2</v>
      </c>
      <c r="N37" s="48">
        <f t="shared" ref="N37:V37" si="31">SUM(N38:N39)</f>
        <v>-24.129199932027575</v>
      </c>
      <c r="O37" s="48">
        <f t="shared" si="31"/>
        <v>0.1023971517877279</v>
      </c>
      <c r="P37" s="48">
        <f t="shared" si="31"/>
        <v>0</v>
      </c>
      <c r="Q37" s="48">
        <f t="shared" si="31"/>
        <v>0</v>
      </c>
      <c r="R37" s="48">
        <f t="shared" si="31"/>
        <v>0</v>
      </c>
      <c r="S37" s="48">
        <f t="shared" si="31"/>
        <v>0.41529244398890969</v>
      </c>
      <c r="T37" s="48">
        <f t="shared" si="31"/>
        <v>-21.985129744877081</v>
      </c>
      <c r="U37" s="48">
        <f t="shared" si="31"/>
        <v>6.0366000000000003E-2</v>
      </c>
      <c r="V37" s="48">
        <f t="shared" si="31"/>
        <v>0</v>
      </c>
      <c r="W37" s="48">
        <f>SUM(W38:W39)</f>
        <v>138.62247266030033</v>
      </c>
      <c r="X37" s="35">
        <f>W37/E37*10</f>
        <v>8.9451600307426311</v>
      </c>
      <c r="Y37" s="65"/>
    </row>
    <row r="38" spans="1:25" s="57" customFormat="1" x14ac:dyDescent="0.2">
      <c r="A38" s="60" t="s">
        <v>65</v>
      </c>
      <c r="B38" s="52">
        <v>6134</v>
      </c>
      <c r="C38" s="53">
        <v>6134</v>
      </c>
      <c r="D38" s="44">
        <v>73433.760000000009</v>
      </c>
      <c r="E38" s="54">
        <v>130.39270010000001</v>
      </c>
      <c r="F38" s="55">
        <f>E38/$E$83</f>
        <v>4.9141544437154138E-3</v>
      </c>
      <c r="G38" s="54">
        <v>111.43340018025532</v>
      </c>
      <c r="H38" s="54">
        <v>15.26391972270952</v>
      </c>
      <c r="I38" s="54">
        <v>1.7679466783609479</v>
      </c>
      <c r="J38" s="54">
        <f>(G38+H38+I38)</f>
        <v>128.46526658132578</v>
      </c>
      <c r="K38" s="54">
        <f>J38/E38*10</f>
        <v>9.8521824061319343</v>
      </c>
      <c r="L38" s="54">
        <v>1.2534153628172204</v>
      </c>
      <c r="M38" s="54">
        <v>2.8889969233847831E-2</v>
      </c>
      <c r="N38" s="54">
        <v>-24.102412191024321</v>
      </c>
      <c r="O38" s="54">
        <v>0.1023971517877279</v>
      </c>
      <c r="P38" s="54">
        <v>0</v>
      </c>
      <c r="Q38" s="54">
        <v>0</v>
      </c>
      <c r="R38" s="54">
        <v>0</v>
      </c>
      <c r="S38" s="54">
        <v>0.41529244398890969</v>
      </c>
      <c r="T38" s="49">
        <f t="shared" ref="T38:T39" si="32">SUM(L38:S38)</f>
        <v>-22.302417263196617</v>
      </c>
      <c r="U38" s="54">
        <v>6.0281900000000006E-2</v>
      </c>
      <c r="V38" s="54">
        <v>0</v>
      </c>
      <c r="W38" s="58">
        <f>J38+T38+U38+V38</f>
        <v>106.22313121812917</v>
      </c>
      <c r="X38" s="54">
        <f>W38/E38*10</f>
        <v>8.1464016878755583</v>
      </c>
      <c r="Y38" s="56"/>
    </row>
    <row r="39" spans="1:25" s="57" customFormat="1" x14ac:dyDescent="0.2">
      <c r="A39" s="60" t="s">
        <v>66</v>
      </c>
      <c r="B39" s="52">
        <v>0</v>
      </c>
      <c r="C39" s="53">
        <v>0</v>
      </c>
      <c r="D39" s="44">
        <v>0</v>
      </c>
      <c r="E39" s="54">
        <v>24.576548280000001</v>
      </c>
      <c r="F39" s="55">
        <f>E39/$E$83</f>
        <v>9.2622481050492794E-4</v>
      </c>
      <c r="G39" s="54">
        <v>20.15579817303842</v>
      </c>
      <c r="H39" s="54">
        <v>11.440852314644676</v>
      </c>
      <c r="I39" s="54">
        <v>0.48531933616854389</v>
      </c>
      <c r="J39" s="54">
        <f>(G39+H39+I39)</f>
        <v>32.081969823851637</v>
      </c>
      <c r="K39" s="54">
        <f>J39/E39*10</f>
        <v>13.05389571323953</v>
      </c>
      <c r="L39" s="54">
        <v>0.34407525932278982</v>
      </c>
      <c r="M39" s="54">
        <v>0</v>
      </c>
      <c r="N39" s="54">
        <v>-2.6787741003253748E-2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49">
        <f t="shared" si="32"/>
        <v>0.31728751831953605</v>
      </c>
      <c r="U39" s="54">
        <v>8.4100000000000011E-5</v>
      </c>
      <c r="V39" s="54">
        <v>0</v>
      </c>
      <c r="W39" s="58">
        <f>J39+T39+U39+V39</f>
        <v>32.399341442171178</v>
      </c>
      <c r="X39" s="54">
        <f>W39/E39*10</f>
        <v>13.183031674361382</v>
      </c>
      <c r="Y39" s="56"/>
    </row>
    <row r="40" spans="1:25" x14ac:dyDescent="0.2">
      <c r="A40" s="43"/>
      <c r="B40" s="44"/>
      <c r="C40" s="44"/>
      <c r="D40" s="44"/>
      <c r="E40" s="46"/>
      <c r="F40" s="47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9"/>
      <c r="U40" s="46"/>
      <c r="V40" s="46"/>
      <c r="W40" s="49"/>
      <c r="X40" s="46"/>
      <c r="Y40" s="50"/>
    </row>
    <row r="41" spans="1:25" s="5" customFormat="1" x14ac:dyDescent="0.2">
      <c r="A41" s="61" t="s">
        <v>67</v>
      </c>
      <c r="B41" s="62">
        <f>SUM(B42:B43)</f>
        <v>564836</v>
      </c>
      <c r="C41" s="62">
        <f>SUM(C42:C43)</f>
        <v>564836</v>
      </c>
      <c r="D41" s="62">
        <f>SUM(D42:D43)</f>
        <v>4531991.35078</v>
      </c>
      <c r="E41" s="48">
        <f>SUM(E42:E43)</f>
        <v>8826.1465272499991</v>
      </c>
      <c r="F41" s="64">
        <f>E41/$E$83</f>
        <v>0.33263401359512873</v>
      </c>
      <c r="G41" s="48">
        <f t="shared" ref="G41:I41" si="33">SUM(G42:G43)</f>
        <v>5468.5937549276923</v>
      </c>
      <c r="H41" s="48">
        <f t="shared" si="33"/>
        <v>227.53492854358956</v>
      </c>
      <c r="I41" s="48">
        <f t="shared" si="33"/>
        <v>95.279754039818883</v>
      </c>
      <c r="J41" s="48">
        <f>SUM(J42:J43)</f>
        <v>5791.4084375110997</v>
      </c>
      <c r="K41" s="48">
        <f>J41/E41*10</f>
        <v>6.5616500016520272</v>
      </c>
      <c r="L41" s="48">
        <f t="shared" ref="L41" si="34">SUM(L42:L43)</f>
        <v>67.550174980205483</v>
      </c>
      <c r="M41" s="48">
        <f t="shared" ref="M41:W41" si="35">SUM(M42:M43)</f>
        <v>0</v>
      </c>
      <c r="N41" s="48">
        <f t="shared" si="35"/>
        <v>-510.11366354173742</v>
      </c>
      <c r="O41" s="48">
        <f t="shared" si="35"/>
        <v>0.23559526115373025</v>
      </c>
      <c r="P41" s="48">
        <f t="shared" si="35"/>
        <v>0</v>
      </c>
      <c r="Q41" s="48">
        <f t="shared" si="35"/>
        <v>0</v>
      </c>
      <c r="R41" s="48">
        <f t="shared" si="35"/>
        <v>5.7177918049683932E-2</v>
      </c>
      <c r="S41" s="48">
        <f t="shared" si="35"/>
        <v>1.6857523958098568</v>
      </c>
      <c r="T41" s="48">
        <f t="shared" si="35"/>
        <v>-440.58496298651858</v>
      </c>
      <c r="U41" s="48">
        <f t="shared" si="35"/>
        <v>1.49E-2</v>
      </c>
      <c r="V41" s="48">
        <f t="shared" si="35"/>
        <v>0.55051877235262159</v>
      </c>
      <c r="W41" s="48">
        <f t="shared" si="35"/>
        <v>5351.3888932969339</v>
      </c>
      <c r="X41" s="48">
        <f>W41/E41*10</f>
        <v>6.0631090553221192</v>
      </c>
      <c r="Y41" s="65"/>
    </row>
    <row r="42" spans="1:25" s="57" customFormat="1" x14ac:dyDescent="0.2">
      <c r="A42" s="60" t="s">
        <v>68</v>
      </c>
      <c r="B42" s="52">
        <v>524075</v>
      </c>
      <c r="C42" s="53">
        <v>524075</v>
      </c>
      <c r="D42" s="44">
        <v>4250508.2361199996</v>
      </c>
      <c r="E42" s="54">
        <v>8439.3654953099995</v>
      </c>
      <c r="F42" s="55">
        <f>E42/$E$83</f>
        <v>0.31805726408848378</v>
      </c>
      <c r="G42" s="54">
        <v>5197.3970902587353</v>
      </c>
      <c r="H42" s="54">
        <v>202.96373148046249</v>
      </c>
      <c r="I42" s="54">
        <v>90.575060792360517</v>
      </c>
      <c r="J42" s="54">
        <f>(G42+H42+I42)</f>
        <v>5490.9358825315576</v>
      </c>
      <c r="K42" s="54">
        <f>J42/E42*10</f>
        <v>6.5063373373069702</v>
      </c>
      <c r="L42" s="54">
        <v>64.214704026311239</v>
      </c>
      <c r="M42" s="54">
        <v>0</v>
      </c>
      <c r="N42" s="54">
        <v>-463.08191330832102</v>
      </c>
      <c r="O42" s="54">
        <v>0.18374175231056755</v>
      </c>
      <c r="P42" s="54">
        <v>0</v>
      </c>
      <c r="Q42" s="54">
        <v>0</v>
      </c>
      <c r="R42" s="54">
        <v>4.2746126876894566E-2</v>
      </c>
      <c r="S42" s="54">
        <v>1.2789953715618163</v>
      </c>
      <c r="T42" s="49">
        <f t="shared" ref="T42:T43" si="36">SUM(L42:S42)</f>
        <v>-397.36172603126045</v>
      </c>
      <c r="U42" s="54">
        <v>1.03E-2</v>
      </c>
      <c r="V42" s="54">
        <v>0.41156701911827448</v>
      </c>
      <c r="W42" s="58">
        <f>J42+T42+U42+V42</f>
        <v>5093.9960235194158</v>
      </c>
      <c r="X42" s="54">
        <f>W42/E42*10</f>
        <v>6.0359940878852765</v>
      </c>
      <c r="Y42" s="56"/>
    </row>
    <row r="43" spans="1:25" s="57" customFormat="1" x14ac:dyDescent="0.2">
      <c r="A43" s="60" t="s">
        <v>69</v>
      </c>
      <c r="B43" s="52">
        <v>40761</v>
      </c>
      <c r="C43" s="53">
        <v>40761</v>
      </c>
      <c r="D43" s="44">
        <v>281483.11466000002</v>
      </c>
      <c r="E43" s="54">
        <v>386.78103193999999</v>
      </c>
      <c r="F43" s="55">
        <f>E43/$E$83</f>
        <v>1.4576749506644998E-2</v>
      </c>
      <c r="G43" s="54">
        <v>271.19666466895688</v>
      </c>
      <c r="H43" s="54">
        <v>24.571197063127066</v>
      </c>
      <c r="I43" s="54">
        <v>4.7046932474583674</v>
      </c>
      <c r="J43" s="54">
        <f>(G43+H43+I43)</f>
        <v>300.47255497954228</v>
      </c>
      <c r="K43" s="54">
        <f>J43/E43*10</f>
        <v>7.7685442192561691</v>
      </c>
      <c r="L43" s="54">
        <v>3.3354709538942471</v>
      </c>
      <c r="M43" s="54">
        <v>0</v>
      </c>
      <c r="N43" s="54">
        <v>-47.031750233416375</v>
      </c>
      <c r="O43" s="54">
        <v>5.1853508843162692E-2</v>
      </c>
      <c r="P43" s="54">
        <v>0</v>
      </c>
      <c r="Q43" s="54">
        <v>0</v>
      </c>
      <c r="R43" s="54">
        <v>1.4431791172789364E-2</v>
      </c>
      <c r="S43" s="54">
        <v>0.4067570242480405</v>
      </c>
      <c r="T43" s="49">
        <f t="shared" si="36"/>
        <v>-43.223236955258137</v>
      </c>
      <c r="U43" s="54">
        <v>4.5999999999999999E-3</v>
      </c>
      <c r="V43" s="54">
        <v>0.13895175323434708</v>
      </c>
      <c r="W43" s="58">
        <f>J43+T43+U43+V43</f>
        <v>257.39286977751846</v>
      </c>
      <c r="X43" s="54">
        <f>W43/E43*10</f>
        <v>6.6547438607963301</v>
      </c>
      <c r="Y43" s="56"/>
    </row>
    <row r="44" spans="1:25" x14ac:dyDescent="0.2">
      <c r="A44" s="60"/>
      <c r="B44" s="44"/>
      <c r="C44" s="44"/>
      <c r="D44" s="44"/>
      <c r="E44" s="46"/>
      <c r="F44" s="47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9"/>
      <c r="U44" s="46"/>
      <c r="V44" s="46"/>
      <c r="W44" s="49"/>
      <c r="X44" s="46"/>
      <c r="Y44" s="50"/>
    </row>
    <row r="45" spans="1:25" s="5" customFormat="1" x14ac:dyDescent="0.2">
      <c r="A45" s="61" t="s">
        <v>70</v>
      </c>
      <c r="B45" s="62">
        <f>SUM(B46:B47)</f>
        <v>12248</v>
      </c>
      <c r="C45" s="63">
        <f>B45</f>
        <v>12248</v>
      </c>
      <c r="D45" s="62">
        <f>SUM(D46:D47)</f>
        <v>140616.36547557838</v>
      </c>
      <c r="E45" s="48">
        <f>SUM(E46:E47)</f>
        <v>273.49883084999999</v>
      </c>
      <c r="F45" s="64">
        <f>E45/$E$83</f>
        <v>1.0307444312003304E-2</v>
      </c>
      <c r="G45" s="48">
        <f t="shared" ref="G45:I45" si="37">SUM(G46:G47)</f>
        <v>158.79861622914908</v>
      </c>
      <c r="H45" s="48">
        <f t="shared" si="37"/>
        <v>6.347313151194367</v>
      </c>
      <c r="I45" s="48">
        <f t="shared" si="37"/>
        <v>3.8382728776722437</v>
      </c>
      <c r="J45" s="48">
        <f>G45+H45+I45</f>
        <v>168.98420225801567</v>
      </c>
      <c r="K45" s="48">
        <f>J45/E45*10</f>
        <v>6.1786078475302446</v>
      </c>
      <c r="L45" s="48">
        <f t="shared" ref="L45" si="38">SUM(L46:L47)</f>
        <v>2.7212077436742907</v>
      </c>
      <c r="M45" s="48">
        <f t="shared" ref="M45:T45" si="39">SUM(M46:M47)</f>
        <v>0</v>
      </c>
      <c r="N45" s="48">
        <f t="shared" si="39"/>
        <v>3.3626496038561005</v>
      </c>
      <c r="O45" s="48">
        <f t="shared" si="39"/>
        <v>0</v>
      </c>
      <c r="P45" s="48">
        <f t="shared" si="39"/>
        <v>0</v>
      </c>
      <c r="Q45" s="48">
        <f t="shared" si="39"/>
        <v>0</v>
      </c>
      <c r="R45" s="48">
        <f t="shared" si="39"/>
        <v>0</v>
      </c>
      <c r="S45" s="48">
        <f t="shared" si="39"/>
        <v>2.861648874190172E-2</v>
      </c>
      <c r="T45" s="48">
        <f t="shared" si="39"/>
        <v>6.1124738362722928</v>
      </c>
      <c r="U45" s="48">
        <v>0</v>
      </c>
      <c r="V45" s="48">
        <v>0</v>
      </c>
      <c r="W45" s="48">
        <f>SUM(W46:W47)</f>
        <v>175.09667609428797</v>
      </c>
      <c r="X45" s="48">
        <f>W45/E45*10</f>
        <v>6.4020996195892144</v>
      </c>
      <c r="Y45" s="65"/>
    </row>
    <row r="46" spans="1:25" s="57" customFormat="1" x14ac:dyDescent="0.2">
      <c r="A46" s="60" t="s">
        <v>71</v>
      </c>
      <c r="B46" s="52">
        <v>11984</v>
      </c>
      <c r="C46" s="53">
        <v>11984</v>
      </c>
      <c r="D46" s="52">
        <v>138634.78219204792</v>
      </c>
      <c r="E46" s="54">
        <v>268.72404843999999</v>
      </c>
      <c r="F46" s="55">
        <f>E46/$E$83</f>
        <v>1.0127495448455875E-2</v>
      </c>
      <c r="G46" s="54">
        <v>156.42020308483259</v>
      </c>
      <c r="H46" s="54">
        <v>6.1906003939616285</v>
      </c>
      <c r="I46" s="54">
        <v>3.7836323540063681</v>
      </c>
      <c r="J46" s="54">
        <f>(G46+H46+I46)</f>
        <v>166.39443583280058</v>
      </c>
      <c r="K46" s="54">
        <f>J46/E46*10</f>
        <v>6.1920187939544489</v>
      </c>
      <c r="L46" s="54">
        <v>2.6824694306734256</v>
      </c>
      <c r="M46" s="54">
        <v>0</v>
      </c>
      <c r="N46" s="54">
        <v>3.3247575050550782</v>
      </c>
      <c r="O46" s="54">
        <v>0</v>
      </c>
      <c r="P46" s="54">
        <v>0</v>
      </c>
      <c r="Q46" s="54">
        <v>0</v>
      </c>
      <c r="R46" s="54">
        <v>0</v>
      </c>
      <c r="S46" s="54">
        <v>2.861648874190172E-2</v>
      </c>
      <c r="T46" s="49">
        <f t="shared" ref="T46:T47" si="40">SUM(L46:S46)</f>
        <v>6.0358434244704053</v>
      </c>
      <c r="U46" s="54">
        <v>0</v>
      </c>
      <c r="V46" s="54">
        <v>0</v>
      </c>
      <c r="W46" s="58">
        <f>J46+T46+U46+V46</f>
        <v>172.430279257271</v>
      </c>
      <c r="X46" s="54">
        <f>W46/E46*10</f>
        <v>6.4166300060699921</v>
      </c>
      <c r="Y46" s="56"/>
    </row>
    <row r="47" spans="1:25" s="57" customFormat="1" x14ac:dyDescent="0.2">
      <c r="A47" s="60" t="s">
        <v>72</v>
      </c>
      <c r="B47" s="52">
        <v>264</v>
      </c>
      <c r="C47" s="53">
        <v>264</v>
      </c>
      <c r="D47" s="52">
        <v>1981.5832835304609</v>
      </c>
      <c r="E47" s="54">
        <v>4.7747824100000003</v>
      </c>
      <c r="F47" s="55">
        <f>E47/$E$83</f>
        <v>1.7994886354742869E-4</v>
      </c>
      <c r="G47" s="54">
        <v>2.3784131443164824</v>
      </c>
      <c r="H47" s="54">
        <v>0.1567127572327385</v>
      </c>
      <c r="I47" s="54">
        <v>5.4640523665875601E-2</v>
      </c>
      <c r="J47" s="54">
        <f>(G47+H47+I47)</f>
        <v>2.5897664252150965</v>
      </c>
      <c r="K47" s="54">
        <f>J47/E47*10</f>
        <v>5.423841764582308</v>
      </c>
      <c r="L47" s="54">
        <v>3.8738313000865214E-2</v>
      </c>
      <c r="M47" s="54">
        <v>0</v>
      </c>
      <c r="N47" s="54">
        <v>3.7892098801022504E-2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49">
        <f t="shared" si="40"/>
        <v>7.6630411801887718E-2</v>
      </c>
      <c r="U47" s="54">
        <f>SUM('[3]3.1 (in Lacs)'!$W$2973:$X$2973)/100</f>
        <v>0</v>
      </c>
      <c r="V47" s="54">
        <f>'[1]F2.1'!V47</f>
        <v>0</v>
      </c>
      <c r="W47" s="58">
        <f>J47+T47+U47+V47</f>
        <v>2.6663968370169844</v>
      </c>
      <c r="X47" s="54">
        <f>W47/E47*10</f>
        <v>5.5843316156829523</v>
      </c>
      <c r="Y47" s="56"/>
    </row>
    <row r="48" spans="1:25" x14ac:dyDescent="0.2">
      <c r="A48" s="43"/>
      <c r="B48" s="44"/>
      <c r="C48" s="44"/>
      <c r="D48" s="44"/>
      <c r="E48" s="46"/>
      <c r="F48" s="47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9"/>
      <c r="U48" s="46"/>
      <c r="V48" s="46"/>
      <c r="W48" s="49"/>
      <c r="X48" s="46"/>
      <c r="Y48" s="50"/>
    </row>
    <row r="49" spans="1:25" s="5" customFormat="1" x14ac:dyDescent="0.2">
      <c r="A49" s="61" t="s">
        <v>73</v>
      </c>
      <c r="B49" s="62">
        <f>SUM(B50,B51)</f>
        <v>47828</v>
      </c>
      <c r="C49" s="62">
        <f>SUM(C50,C51)</f>
        <v>47828</v>
      </c>
      <c r="D49" s="62">
        <f>SUM(D50,D51)</f>
        <v>374334.10164000001</v>
      </c>
      <c r="E49" s="48">
        <f>SUM(E50,E51)</f>
        <v>349.48944332000008</v>
      </c>
      <c r="F49" s="64">
        <f>E49/$E$83</f>
        <v>1.3171328606628067E-2</v>
      </c>
      <c r="G49" s="48">
        <f t="shared" ref="G49:I49" si="41">SUM(G50,G51)</f>
        <v>257.00508058363613</v>
      </c>
      <c r="H49" s="48">
        <f t="shared" si="41"/>
        <v>58.530518001208016</v>
      </c>
      <c r="I49" s="48">
        <f t="shared" si="41"/>
        <v>5.5094364424601565</v>
      </c>
      <c r="J49" s="48">
        <f>G49+H49+I49</f>
        <v>321.04503502730427</v>
      </c>
      <c r="K49" s="48">
        <f>J49/E49*10</f>
        <v>9.1861153795523514</v>
      </c>
      <c r="L49" s="48">
        <f t="shared" ref="L49:W49" si="42">SUM(L50,L51)</f>
        <v>3.9060070996297029</v>
      </c>
      <c r="M49" s="48">
        <f t="shared" si="42"/>
        <v>1.0383420050245375E-2</v>
      </c>
      <c r="N49" s="48">
        <f t="shared" si="42"/>
        <v>-58.665782497939801</v>
      </c>
      <c r="O49" s="48">
        <f t="shared" si="42"/>
        <v>2.4463331850216891E-2</v>
      </c>
      <c r="P49" s="48">
        <f t="shared" si="42"/>
        <v>0</v>
      </c>
      <c r="Q49" s="48">
        <f t="shared" si="42"/>
        <v>0</v>
      </c>
      <c r="R49" s="48">
        <f t="shared" si="42"/>
        <v>2.8852840967257692E-4</v>
      </c>
      <c r="S49" s="48">
        <f t="shared" si="42"/>
        <v>1.0786806157612483</v>
      </c>
      <c r="T49" s="48">
        <f t="shared" si="42"/>
        <v>-53.645959502238711</v>
      </c>
      <c r="U49" s="48">
        <f t="shared" si="42"/>
        <v>5.90305E-2</v>
      </c>
      <c r="V49" s="48">
        <f t="shared" si="42"/>
        <v>2.7780008664145366E-3</v>
      </c>
      <c r="W49" s="48">
        <f t="shared" si="42"/>
        <v>267.46088402593199</v>
      </c>
      <c r="X49" s="48">
        <f>W49/E49*10</f>
        <v>7.6529030887218834</v>
      </c>
      <c r="Y49" s="65"/>
    </row>
    <row r="50" spans="1:25" s="57" customFormat="1" x14ac:dyDescent="0.2">
      <c r="A50" s="60" t="s">
        <v>74</v>
      </c>
      <c r="B50" s="52">
        <v>33327</v>
      </c>
      <c r="C50" s="53">
        <v>33327</v>
      </c>
      <c r="D50" s="44">
        <v>233118.13680000004</v>
      </c>
      <c r="E50" s="54">
        <v>46.781117129999998</v>
      </c>
      <c r="F50" s="55">
        <f>E50/$E$83</f>
        <v>1.7630560180903925E-3</v>
      </c>
      <c r="G50" s="54">
        <v>42.652577666467465</v>
      </c>
      <c r="H50" s="54">
        <v>30.759186500366638</v>
      </c>
      <c r="I50" s="54">
        <v>2.1865618553520587</v>
      </c>
      <c r="J50" s="54">
        <f>(G50+H50+I50)</f>
        <v>75.598326022186157</v>
      </c>
      <c r="K50" s="54">
        <f>J50/E50*10</f>
        <v>16.160008708664662</v>
      </c>
      <c r="L50" s="54">
        <v>1.5501995930042716</v>
      </c>
      <c r="M50" s="54">
        <v>0</v>
      </c>
      <c r="N50" s="54">
        <v>-24.725519435107433</v>
      </c>
      <c r="O50" s="54">
        <v>1.4864319836850267E-3</v>
      </c>
      <c r="P50" s="54">
        <v>0</v>
      </c>
      <c r="Q50" s="54">
        <v>0</v>
      </c>
      <c r="R50" s="54">
        <v>0</v>
      </c>
      <c r="S50" s="54">
        <v>0.66982138989123285</v>
      </c>
      <c r="T50" s="49">
        <f t="shared" ref="T50:T51" si="43">SUM(L50:S50)</f>
        <v>-22.504012020228242</v>
      </c>
      <c r="U50" s="54">
        <v>3.6386099999999998E-2</v>
      </c>
      <c r="V50" s="54">
        <v>0</v>
      </c>
      <c r="W50" s="58">
        <f>J50+T50+U50+V50</f>
        <v>53.130700101957913</v>
      </c>
      <c r="X50" s="54">
        <f>W50/E50*10</f>
        <v>11.357296140302306</v>
      </c>
      <c r="Y50" s="56"/>
    </row>
    <row r="51" spans="1:25" s="57" customFormat="1" x14ac:dyDescent="0.2">
      <c r="A51" s="60" t="s">
        <v>75</v>
      </c>
      <c r="B51" s="52">
        <v>14501</v>
      </c>
      <c r="C51" s="53">
        <v>14501</v>
      </c>
      <c r="D51" s="44">
        <v>141215.96484</v>
      </c>
      <c r="E51" s="54">
        <v>302.70832619000009</v>
      </c>
      <c r="F51" s="55">
        <f>E51/$E$83</f>
        <v>1.1408272588537676E-2</v>
      </c>
      <c r="G51" s="54">
        <v>214.35250291716866</v>
      </c>
      <c r="H51" s="54">
        <v>27.771331500841377</v>
      </c>
      <c r="I51" s="54">
        <v>3.3228745871080982</v>
      </c>
      <c r="J51" s="54">
        <f>(G51+H51+I51)</f>
        <v>245.44670900511812</v>
      </c>
      <c r="K51" s="54">
        <f>J51/E51*10</f>
        <v>8.1083567173193405</v>
      </c>
      <c r="L51" s="54">
        <v>2.3558075066254314</v>
      </c>
      <c r="M51" s="54">
        <v>1.0383420050245375E-2</v>
      </c>
      <c r="N51" s="54">
        <v>-33.940263062832365</v>
      </c>
      <c r="O51" s="54">
        <v>2.2976899866531866E-2</v>
      </c>
      <c r="P51" s="54">
        <v>0</v>
      </c>
      <c r="Q51" s="54">
        <v>0</v>
      </c>
      <c r="R51" s="54">
        <v>2.8852840967257692E-4</v>
      </c>
      <c r="S51" s="54">
        <v>0.4088592258700155</v>
      </c>
      <c r="T51" s="49">
        <f t="shared" si="43"/>
        <v>-31.141947482010469</v>
      </c>
      <c r="U51" s="54">
        <v>2.2644400000000005E-2</v>
      </c>
      <c r="V51" s="54">
        <v>2.7780008664145366E-3</v>
      </c>
      <c r="W51" s="58">
        <f>J51+T51+U51+V51</f>
        <v>214.33018392397406</v>
      </c>
      <c r="X51" s="54">
        <f>W51/E51*10</f>
        <v>7.0804191817785034</v>
      </c>
      <c r="Y51" s="56"/>
    </row>
    <row r="52" spans="1:25" x14ac:dyDescent="0.2">
      <c r="A52" s="43"/>
      <c r="B52" s="44"/>
      <c r="C52" s="44"/>
      <c r="D52" s="44"/>
      <c r="E52" s="46"/>
      <c r="F52" s="47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9"/>
      <c r="U52" s="46"/>
      <c r="V52" s="46"/>
      <c r="W52" s="49"/>
      <c r="X52" s="46"/>
      <c r="Y52" s="50"/>
    </row>
    <row r="53" spans="1:25" s="5" customFormat="1" x14ac:dyDescent="0.2">
      <c r="A53" s="61" t="s">
        <v>76</v>
      </c>
      <c r="B53" s="62">
        <f>SUM(B54:B55)</f>
        <v>13241</v>
      </c>
      <c r="C53" s="63">
        <f>B53</f>
        <v>13241</v>
      </c>
      <c r="D53" s="62">
        <f>SUM(D54:D55)</f>
        <v>718707.97792000009</v>
      </c>
      <c r="E53" s="48">
        <f>SUM(E54:E55)</f>
        <v>792.35939358999997</v>
      </c>
      <c r="F53" s="64">
        <f>E53/$E$83</f>
        <v>2.9861920429930175E-2</v>
      </c>
      <c r="G53" s="48">
        <f t="shared" ref="G53:I53" si="44">SUM(G54:G55)</f>
        <v>606.93167562363305</v>
      </c>
      <c r="H53" s="48">
        <f t="shared" si="44"/>
        <v>152.82464186725201</v>
      </c>
      <c r="I53" s="48">
        <f t="shared" si="44"/>
        <v>12.191692413197044</v>
      </c>
      <c r="J53" s="48">
        <f>G53+H53+I53</f>
        <v>771.94800990408214</v>
      </c>
      <c r="K53" s="48">
        <f>J53/E53*10</f>
        <v>9.7423974038669687</v>
      </c>
      <c r="L53" s="48">
        <f t="shared" ref="L53" si="45">SUM(L54:L55)</f>
        <v>8.6435042167733709</v>
      </c>
      <c r="M53" s="48">
        <f t="shared" ref="M53:V53" si="46">SUM(M54:M55)</f>
        <v>6.046302770907678</v>
      </c>
      <c r="N53" s="48">
        <f t="shared" si="46"/>
        <v>-65.602273252987956</v>
      </c>
      <c r="O53" s="48">
        <f t="shared" si="46"/>
        <v>12.634675505996579</v>
      </c>
      <c r="P53" s="48">
        <f t="shared" si="46"/>
        <v>0</v>
      </c>
      <c r="Q53" s="48">
        <f t="shared" si="46"/>
        <v>0</v>
      </c>
      <c r="R53" s="48">
        <f t="shared" si="46"/>
        <v>1.0499643780342009E-4</v>
      </c>
      <c r="S53" s="48">
        <f t="shared" si="46"/>
        <v>1.8345142733757864</v>
      </c>
      <c r="T53" s="48">
        <f t="shared" si="46"/>
        <v>-36.443171489496748</v>
      </c>
      <c r="U53" s="48">
        <f t="shared" si="46"/>
        <v>9.7583431999999988</v>
      </c>
      <c r="V53" s="48">
        <f t="shared" si="46"/>
        <v>1.010923657463543E-3</v>
      </c>
      <c r="W53" s="48">
        <f>SUM(W54:W55)</f>
        <v>745.26419253824281</v>
      </c>
      <c r="X53" s="48">
        <f>W53/E53*10</f>
        <v>9.405633334661692</v>
      </c>
      <c r="Y53" s="65"/>
    </row>
    <row r="54" spans="1:25" s="57" customFormat="1" x14ac:dyDescent="0.2">
      <c r="A54" s="60" t="s">
        <v>77</v>
      </c>
      <c r="B54" s="52">
        <v>9606</v>
      </c>
      <c r="C54" s="53">
        <v>9606</v>
      </c>
      <c r="D54" s="44">
        <v>424649.75760000013</v>
      </c>
      <c r="E54" s="54">
        <v>448.91851892999995</v>
      </c>
      <c r="F54" s="55">
        <v>1.6918546306458462E-2</v>
      </c>
      <c r="G54" s="54">
        <v>346.08363257389755</v>
      </c>
      <c r="H54" s="54">
        <v>89.305172879230355</v>
      </c>
      <c r="I54" s="54">
        <v>6.9047705561676</v>
      </c>
      <c r="J54" s="54">
        <v>442.29357600929552</v>
      </c>
      <c r="K54" s="54">
        <v>9.8524243790054591</v>
      </c>
      <c r="L54" s="54">
        <v>4.8952525535736449</v>
      </c>
      <c r="M54" s="54">
        <v>2.9667057382499555</v>
      </c>
      <c r="N54" s="54">
        <v>-41.545290836751299</v>
      </c>
      <c r="O54" s="54">
        <v>7.6837345527698862</v>
      </c>
      <c r="P54" s="54">
        <v>0</v>
      </c>
      <c r="Q54" s="54">
        <v>0</v>
      </c>
      <c r="R54" s="54">
        <v>0</v>
      </c>
      <c r="S54" s="54">
        <v>0.85956818742537788</v>
      </c>
      <c r="T54" s="49">
        <v>-25.140029804732439</v>
      </c>
      <c r="U54" s="54">
        <v>6.4465835999999994</v>
      </c>
      <c r="V54" s="54">
        <v>0</v>
      </c>
      <c r="W54" s="58">
        <f>J54+T54+U54+V54</f>
        <v>423.6001298045631</v>
      </c>
      <c r="X54" s="54">
        <f>W54/E54*10</f>
        <v>9.4360137072138741</v>
      </c>
      <c r="Y54" s="56"/>
    </row>
    <row r="55" spans="1:25" s="57" customFormat="1" x14ac:dyDescent="0.2">
      <c r="A55" s="60" t="s">
        <v>78</v>
      </c>
      <c r="B55" s="52">
        <v>3635</v>
      </c>
      <c r="C55" s="53">
        <v>3635</v>
      </c>
      <c r="D55" s="44">
        <v>294058.22031999996</v>
      </c>
      <c r="E55" s="54">
        <v>343.44087466000002</v>
      </c>
      <c r="F55" s="55">
        <v>1.2943374123471713E-2</v>
      </c>
      <c r="G55" s="54">
        <v>260.84804304973545</v>
      </c>
      <c r="H55" s="54">
        <v>63.519468988021643</v>
      </c>
      <c r="I55" s="54">
        <v>5.2869218570294443</v>
      </c>
      <c r="J55" s="54">
        <v>329.65443389478651</v>
      </c>
      <c r="K55" s="54">
        <v>9.5985789175833585</v>
      </c>
      <c r="L55" s="54">
        <v>3.748251663199726</v>
      </c>
      <c r="M55" s="54">
        <v>3.079597032657722</v>
      </c>
      <c r="N55" s="54">
        <v>-24.056982416236657</v>
      </c>
      <c r="O55" s="54">
        <v>4.9509409532266924</v>
      </c>
      <c r="P55" s="54">
        <v>0</v>
      </c>
      <c r="Q55" s="54">
        <v>0</v>
      </c>
      <c r="R55" s="54">
        <v>1.0499643780342009E-4</v>
      </c>
      <c r="S55" s="54">
        <v>0.97494608595040866</v>
      </c>
      <c r="T55" s="49">
        <v>-11.303141684764306</v>
      </c>
      <c r="U55" s="54">
        <v>3.3117596000000002</v>
      </c>
      <c r="V55" s="54">
        <v>1.010923657463543E-3</v>
      </c>
      <c r="W55" s="58">
        <f>J55+T55+U55+V55</f>
        <v>321.66406273367971</v>
      </c>
      <c r="X55" s="54">
        <f>W55/E55*10</f>
        <v>9.3659225347629658</v>
      </c>
      <c r="Y55" s="56"/>
    </row>
    <row r="56" spans="1:25" x14ac:dyDescent="0.2">
      <c r="A56" s="43"/>
      <c r="B56" s="44"/>
      <c r="C56" s="44"/>
      <c r="D56" s="44"/>
      <c r="E56" s="46"/>
      <c r="F56" s="47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9"/>
      <c r="U56" s="46"/>
      <c r="V56" s="46"/>
      <c r="W56" s="49"/>
      <c r="X56" s="46"/>
      <c r="Y56" s="50"/>
    </row>
    <row r="57" spans="1:25" s="5" customFormat="1" x14ac:dyDescent="0.2">
      <c r="A57" s="61" t="s">
        <v>79</v>
      </c>
      <c r="B57" s="62">
        <v>4849</v>
      </c>
      <c r="C57" s="63">
        <v>4849</v>
      </c>
      <c r="D57" s="62">
        <v>3370872.0714199995</v>
      </c>
      <c r="E57" s="48">
        <v>6444.0770011500008</v>
      </c>
      <c r="F57" s="64">
        <v>0.24286014176069332</v>
      </c>
      <c r="G57" s="48">
        <v>4509.4260655615808</v>
      </c>
      <c r="H57" s="48">
        <v>641.62981075054176</v>
      </c>
      <c r="I57" s="48">
        <v>102.46242326782948</v>
      </c>
      <c r="J57" s="48">
        <v>5253.5182995799523</v>
      </c>
      <c r="K57" s="48">
        <v>8.1524759847568813</v>
      </c>
      <c r="L57" s="48">
        <v>72.642448444453578</v>
      </c>
      <c r="M57" s="48">
        <v>10.620915766228801</v>
      </c>
      <c r="N57" s="48">
        <v>-37.972160338610941</v>
      </c>
      <c r="O57" s="48">
        <v>16.211653332039493</v>
      </c>
      <c r="P57" s="48">
        <v>0</v>
      </c>
      <c r="Q57" s="48">
        <v>0</v>
      </c>
      <c r="R57" s="48">
        <v>3.4481623958932506</v>
      </c>
      <c r="S57" s="48">
        <v>0.83332604801066734</v>
      </c>
      <c r="T57" s="68">
        <v>65.784345648014849</v>
      </c>
      <c r="U57" s="48">
        <v>5.0817978119999996</v>
      </c>
      <c r="V57" s="48">
        <v>33.199497180190178</v>
      </c>
      <c r="W57" s="68">
        <f>J57+T57+U57+V57</f>
        <v>5357.5839402201582</v>
      </c>
      <c r="X57" s="48">
        <f>W57/E57*10</f>
        <v>8.3139663589743744</v>
      </c>
      <c r="Y57" s="65"/>
    </row>
    <row r="58" spans="1:25" s="5" customFormat="1" ht="17.25" customHeight="1" x14ac:dyDescent="0.2">
      <c r="A58" s="69" t="s">
        <v>80</v>
      </c>
      <c r="B58" s="44">
        <v>4664.4969407265771</v>
      </c>
      <c r="C58" s="44">
        <v>4664.4969407265771</v>
      </c>
      <c r="D58" s="44">
        <v>2651182.6701033758</v>
      </c>
      <c r="E58" s="44">
        <v>4670.8282164206666</v>
      </c>
      <c r="F58" s="55">
        <v>0.17603110617351928</v>
      </c>
      <c r="G58" s="46">
        <v>3363.472966800301</v>
      </c>
      <c r="H58" s="46">
        <v>535.84079669344067</v>
      </c>
      <c r="I58" s="46">
        <v>74.267327599717987</v>
      </c>
      <c r="J58" s="54">
        <v>3973.5810910934597</v>
      </c>
      <c r="K58" s="54">
        <v>8.5072302105310165</v>
      </c>
      <c r="L58" s="46">
        <v>50.599898343304474</v>
      </c>
      <c r="M58" s="46">
        <v>8.5447249632037217</v>
      </c>
      <c r="N58" s="46">
        <v>-18.98608016930547</v>
      </c>
      <c r="O58" s="46">
        <v>10.544054390225609</v>
      </c>
      <c r="P58" s="48"/>
      <c r="Q58" s="48"/>
      <c r="R58" s="46">
        <v>2.4993143642859437</v>
      </c>
      <c r="S58" s="46">
        <v>0.60401556620628993</v>
      </c>
      <c r="T58" s="49">
        <v>53.805927457920575</v>
      </c>
      <c r="U58" s="46">
        <v>4.9473387288090809</v>
      </c>
      <c r="V58" s="46">
        <v>32.305234629882023</v>
      </c>
      <c r="W58" s="58">
        <f>J58+T58+U58+V58</f>
        <v>4064.639591910071</v>
      </c>
      <c r="X58" s="54">
        <f>W58/E58*10</f>
        <v>8.7021817193372861</v>
      </c>
      <c r="Y58" s="65"/>
    </row>
    <row r="59" spans="1:25" s="5" customFormat="1" ht="34" x14ac:dyDescent="0.2">
      <c r="A59" s="69" t="s">
        <v>81</v>
      </c>
      <c r="B59" s="44">
        <v>184.50305927342256</v>
      </c>
      <c r="C59" s="44">
        <v>184.50305927342256</v>
      </c>
      <c r="D59" s="44">
        <v>708858.22731662402</v>
      </c>
      <c r="E59" s="44">
        <v>1773.2487847293341</v>
      </c>
      <c r="F59" s="55">
        <v>6.6829035587174054E-2</v>
      </c>
      <c r="G59" s="46">
        <v>1145.9530987612795</v>
      </c>
      <c r="H59" s="46">
        <v>105.78901405710113</v>
      </c>
      <c r="I59" s="46">
        <v>28.195095668111492</v>
      </c>
      <c r="J59" s="54">
        <v>1279.9372084864922</v>
      </c>
      <c r="K59" s="54">
        <v>7.2180351652227959</v>
      </c>
      <c r="L59" s="46">
        <v>22.042550101149097</v>
      </c>
      <c r="M59" s="46">
        <v>2.0761908030250802</v>
      </c>
      <c r="N59" s="46">
        <v>-18.98608016930547</v>
      </c>
      <c r="O59" s="46">
        <v>5.6675989418138819</v>
      </c>
      <c r="P59" s="48"/>
      <c r="Q59" s="48"/>
      <c r="R59" s="46">
        <v>0.94884803160730702</v>
      </c>
      <c r="S59" s="46">
        <v>0.22931048180437749</v>
      </c>
      <c r="T59" s="49">
        <v>11.978418190094274</v>
      </c>
      <c r="U59" s="46">
        <v>0.13695055304661816</v>
      </c>
      <c r="V59" s="46">
        <v>0.89426255030815305</v>
      </c>
      <c r="W59" s="58">
        <f>J59+T59+U59+V59</f>
        <v>1292.9468397799412</v>
      </c>
      <c r="X59" s="54">
        <f>W59/E59*10</f>
        <v>7.291401245636802</v>
      </c>
      <c r="Y59" s="65"/>
    </row>
    <row r="60" spans="1:25" x14ac:dyDescent="0.2">
      <c r="A60" s="43"/>
      <c r="B60" s="44"/>
      <c r="C60" s="44"/>
      <c r="D60" s="44"/>
      <c r="E60" s="46"/>
      <c r="F60" s="47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9"/>
      <c r="U60" s="46"/>
      <c r="V60" s="46"/>
      <c r="W60" s="49"/>
      <c r="X60" s="46"/>
      <c r="Y60" s="50"/>
    </row>
    <row r="61" spans="1:25" s="5" customFormat="1" x14ac:dyDescent="0.2">
      <c r="A61" s="61" t="s">
        <v>82</v>
      </c>
      <c r="B61" s="62">
        <v>17536</v>
      </c>
      <c r="C61" s="62">
        <v>17536</v>
      </c>
      <c r="D61" s="62">
        <v>107514.61661999999</v>
      </c>
      <c r="E61" s="48">
        <v>358.44578155000011</v>
      </c>
      <c r="F61" s="64">
        <v>1.3508869199610795E-2</v>
      </c>
      <c r="G61" s="48">
        <v>270.08800597989114</v>
      </c>
      <c r="H61" s="48">
        <v>18.7317025588932</v>
      </c>
      <c r="I61" s="48">
        <v>5.0083745173842154</v>
      </c>
      <c r="J61" s="48">
        <v>293.82808305616851</v>
      </c>
      <c r="K61" s="48">
        <v>8.1972811002431065</v>
      </c>
      <c r="L61" s="48">
        <v>3.5507708686392938</v>
      </c>
      <c r="M61" s="48">
        <v>2.0386422788226631E-3</v>
      </c>
      <c r="N61" s="48">
        <v>-62.621360793337956</v>
      </c>
      <c r="O61" s="48">
        <v>1.7453383149383338E-2</v>
      </c>
      <c r="P61" s="48">
        <v>0</v>
      </c>
      <c r="Q61" s="48">
        <v>0</v>
      </c>
      <c r="R61" s="48">
        <v>0</v>
      </c>
      <c r="S61" s="48">
        <v>3.0799673428446597E-2</v>
      </c>
      <c r="T61" s="48">
        <v>-59.020298225842012</v>
      </c>
      <c r="U61" s="48">
        <v>7.6766000000000004E-3</v>
      </c>
      <c r="V61" s="48">
        <v>0</v>
      </c>
      <c r="W61" s="48">
        <f t="shared" ref="W61" si="47">SUM(W62:W63)</f>
        <v>234.81546143032656</v>
      </c>
      <c r="X61" s="48">
        <f>W61/E61*10</f>
        <v>6.5509338794540071</v>
      </c>
      <c r="Y61" s="65"/>
    </row>
    <row r="62" spans="1:25" s="70" customFormat="1" ht="34" x14ac:dyDescent="0.2">
      <c r="A62" s="60" t="s">
        <v>74</v>
      </c>
      <c r="B62" s="52">
        <v>9096</v>
      </c>
      <c r="C62" s="53">
        <v>9096</v>
      </c>
      <c r="D62" s="44">
        <v>44461.838719999992</v>
      </c>
      <c r="E62" s="54">
        <v>5.1298450300000011</v>
      </c>
      <c r="F62" s="55">
        <v>1.9333023037649278E-4</v>
      </c>
      <c r="G62" s="54">
        <v>6.8236971105253756</v>
      </c>
      <c r="H62" s="54">
        <v>5.8673012106737401</v>
      </c>
      <c r="I62" s="54">
        <v>1.2458178245278773</v>
      </c>
      <c r="J62" s="54">
        <v>13.936816145726993</v>
      </c>
      <c r="K62" s="54">
        <v>27.168103644891183</v>
      </c>
      <c r="L62" s="54">
        <v>0.88324338038432892</v>
      </c>
      <c r="M62" s="54">
        <v>0</v>
      </c>
      <c r="N62" s="54">
        <v>-17.568469494515188</v>
      </c>
      <c r="O62" s="54">
        <v>9.7523272936446116E-5</v>
      </c>
      <c r="P62" s="54">
        <v>0</v>
      </c>
      <c r="Q62" s="54">
        <v>0</v>
      </c>
      <c r="R62" s="54">
        <v>0</v>
      </c>
      <c r="S62" s="54">
        <v>6.5687482564964414E-2</v>
      </c>
      <c r="T62" s="49">
        <v>-16.619441108292957</v>
      </c>
      <c r="U62" s="54">
        <v>6.4400000000000004E-3</v>
      </c>
      <c r="V62" s="54">
        <v>0</v>
      </c>
      <c r="W62" s="58">
        <f>J62+T62+U62+V62</f>
        <v>-2.6761849625659635</v>
      </c>
      <c r="X62" s="54">
        <f>W62/E62*10</f>
        <v>-5.216892414712893</v>
      </c>
      <c r="Y62" s="66" t="s">
        <v>83</v>
      </c>
    </row>
    <row r="63" spans="1:25" s="57" customFormat="1" x14ac:dyDescent="0.2">
      <c r="A63" s="60" t="s">
        <v>75</v>
      </c>
      <c r="B63" s="52">
        <v>8440</v>
      </c>
      <c r="C63" s="53">
        <v>8440</v>
      </c>
      <c r="D63" s="44">
        <v>63052.777899999986</v>
      </c>
      <c r="E63" s="54">
        <v>353.31593652000009</v>
      </c>
      <c r="F63" s="55">
        <v>1.33155389692343E-2</v>
      </c>
      <c r="G63" s="54">
        <v>263.26430886936578</v>
      </c>
      <c r="H63" s="54">
        <v>12.864401348219459</v>
      </c>
      <c r="I63" s="54">
        <v>3.7625566928563376</v>
      </c>
      <c r="J63" s="54">
        <v>279.89126691044157</v>
      </c>
      <c r="K63" s="54">
        <v>7.9218409921511661</v>
      </c>
      <c r="L63" s="54">
        <v>2.6675274882549651</v>
      </c>
      <c r="M63" s="54">
        <v>2.0386422788226631E-3</v>
      </c>
      <c r="N63" s="54">
        <v>-45.052891298822765</v>
      </c>
      <c r="O63" s="54">
        <v>1.7355859876446892E-2</v>
      </c>
      <c r="P63" s="54">
        <v>0</v>
      </c>
      <c r="Q63" s="54">
        <v>0</v>
      </c>
      <c r="R63" s="54">
        <v>0</v>
      </c>
      <c r="S63" s="54">
        <v>-3.4887809136517817E-2</v>
      </c>
      <c r="T63" s="49">
        <v>-42.400857117549052</v>
      </c>
      <c r="U63" s="54">
        <v>1.2366E-3</v>
      </c>
      <c r="V63" s="54">
        <v>0</v>
      </c>
      <c r="W63" s="58">
        <f>J63+T63+U63+V63</f>
        <v>237.49164639289253</v>
      </c>
      <c r="X63" s="54">
        <f>W63/E63*10</f>
        <v>6.7217926463231841</v>
      </c>
      <c r="Y63" s="56"/>
    </row>
    <row r="64" spans="1:25" x14ac:dyDescent="0.2">
      <c r="A64" s="43"/>
      <c r="B64" s="44"/>
      <c r="C64" s="44"/>
      <c r="D64" s="44"/>
      <c r="E64" s="46"/>
      <c r="F64" s="47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9"/>
      <c r="U64" s="46"/>
      <c r="V64" s="46"/>
      <c r="W64" s="49"/>
      <c r="X64" s="46"/>
      <c r="Y64" s="50"/>
    </row>
    <row r="65" spans="1:25" s="5" customFormat="1" x14ac:dyDescent="0.2">
      <c r="A65" s="61" t="s">
        <v>84</v>
      </c>
      <c r="B65" s="62">
        <v>396</v>
      </c>
      <c r="C65" s="63">
        <v>396</v>
      </c>
      <c r="D65" s="62">
        <v>19397.678500000002</v>
      </c>
      <c r="E65" s="48">
        <v>41.739884019999998</v>
      </c>
      <c r="F65" s="64">
        <v>1.573065335557454E-3</v>
      </c>
      <c r="G65" s="48">
        <v>33.036715686465321</v>
      </c>
      <c r="H65" s="48">
        <v>4.97895775518713</v>
      </c>
      <c r="I65" s="48">
        <v>0.62533142263289276</v>
      </c>
      <c r="J65" s="48">
        <v>38.641004864285343</v>
      </c>
      <c r="K65" s="48">
        <v>9.2575736065222891</v>
      </c>
      <c r="L65" s="48">
        <v>0.44333916942963003</v>
      </c>
      <c r="M65" s="48">
        <v>1.2736157852347283</v>
      </c>
      <c r="N65" s="48">
        <v>-3.7425943948157481</v>
      </c>
      <c r="O65" s="48">
        <v>0.96171973360169516</v>
      </c>
      <c r="P65" s="48">
        <v>0</v>
      </c>
      <c r="Q65" s="48">
        <v>0</v>
      </c>
      <c r="R65" s="48">
        <v>0</v>
      </c>
      <c r="S65" s="48">
        <v>4.4099474156425053E-2</v>
      </c>
      <c r="T65" s="48">
        <v>-1.0198202323932695</v>
      </c>
      <c r="U65" s="48">
        <v>0.38855859999999998</v>
      </c>
      <c r="V65" s="48">
        <v>0</v>
      </c>
      <c r="W65" s="48">
        <f>SUM(W66:W67)</f>
        <v>38.009743231892074</v>
      </c>
      <c r="X65" s="48">
        <f>W65/E65*10</f>
        <v>9.106336570959181</v>
      </c>
      <c r="Y65" s="65"/>
    </row>
    <row r="66" spans="1:25" s="57" customFormat="1" x14ac:dyDescent="0.2">
      <c r="A66" s="60" t="s">
        <v>85</v>
      </c>
      <c r="B66" s="52">
        <v>248</v>
      </c>
      <c r="C66" s="53">
        <v>248</v>
      </c>
      <c r="D66" s="44">
        <v>9043.3850000000002</v>
      </c>
      <c r="E66" s="54">
        <v>18.620217500000003</v>
      </c>
      <c r="F66" s="55">
        <v>7.017465279911978E-4</v>
      </c>
      <c r="G66" s="54">
        <v>14.252740818673619</v>
      </c>
      <c r="H66" s="54">
        <v>2.2696694012421474</v>
      </c>
      <c r="I66" s="54">
        <v>0.29200307470256698</v>
      </c>
      <c r="J66" s="54">
        <v>16.814413294618333</v>
      </c>
      <c r="K66" s="54">
        <v>9.0301916691458253</v>
      </c>
      <c r="L66" s="54">
        <v>0.20702046294822604</v>
      </c>
      <c r="M66" s="54">
        <v>0.48766706469602134</v>
      </c>
      <c r="N66" s="54">
        <v>-1.3789972864283451</v>
      </c>
      <c r="O66" s="54">
        <v>0.40421767877909215</v>
      </c>
      <c r="P66" s="54">
        <v>0</v>
      </c>
      <c r="Q66" s="54">
        <v>0</v>
      </c>
      <c r="R66" s="54">
        <v>0</v>
      </c>
      <c r="S66" s="54">
        <v>6.3680780348328594E-2</v>
      </c>
      <c r="T66" s="49">
        <v>-0.21641129965667699</v>
      </c>
      <c r="U66" s="54">
        <v>0.2089367</v>
      </c>
      <c r="V66" s="54">
        <v>0</v>
      </c>
      <c r="W66" s="58">
        <f>J66+T66+U66+V66</f>
        <v>16.806938694961655</v>
      </c>
      <c r="X66" s="54">
        <f>W66/E66*10</f>
        <v>9.0261774305061966</v>
      </c>
      <c r="Y66" s="56"/>
    </row>
    <row r="67" spans="1:25" s="57" customFormat="1" x14ac:dyDescent="0.2">
      <c r="A67" s="60" t="s">
        <v>86</v>
      </c>
      <c r="B67" s="52">
        <v>148</v>
      </c>
      <c r="C67" s="53">
        <v>148</v>
      </c>
      <c r="D67" s="44">
        <v>10354.2935</v>
      </c>
      <c r="E67" s="54">
        <v>23.119666519999996</v>
      </c>
      <c r="F67" s="55">
        <v>8.713188075662561E-4</v>
      </c>
      <c r="G67" s="54">
        <v>18.783974867791702</v>
      </c>
      <c r="H67" s="54">
        <v>2.709288353944983</v>
      </c>
      <c r="I67" s="54">
        <v>0.33332834793032584</v>
      </c>
      <c r="J67" s="54">
        <v>21.826591569667013</v>
      </c>
      <c r="K67" s="54">
        <v>9.4407034594489545</v>
      </c>
      <c r="L67" s="54">
        <v>0.23631870648140402</v>
      </c>
      <c r="M67" s="54">
        <v>0.78594872053870701</v>
      </c>
      <c r="N67" s="54">
        <v>-2.363597108387403</v>
      </c>
      <c r="O67" s="54">
        <v>0.55750205482260307</v>
      </c>
      <c r="P67" s="54">
        <v>0</v>
      </c>
      <c r="Q67" s="54">
        <v>0</v>
      </c>
      <c r="R67" s="54">
        <v>0</v>
      </c>
      <c r="S67" s="54">
        <v>-1.9581306191903541E-2</v>
      </c>
      <c r="T67" s="49">
        <v>-0.80340893273659242</v>
      </c>
      <c r="U67" s="54">
        <v>0.1796219</v>
      </c>
      <c r="V67" s="54">
        <v>0</v>
      </c>
      <c r="W67" s="58">
        <f>J67+T67+U67+V67</f>
        <v>21.202804536930422</v>
      </c>
      <c r="X67" s="54">
        <f>W67/E67*10</f>
        <v>9.1708954878690125</v>
      </c>
      <c r="Y67" s="56"/>
    </row>
    <row r="68" spans="1:25" x14ac:dyDescent="0.2">
      <c r="A68" s="43"/>
      <c r="B68" s="44"/>
      <c r="C68" s="44"/>
      <c r="D68" s="44"/>
      <c r="E68" s="46"/>
      <c r="F68" s="47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9"/>
      <c r="U68" s="46"/>
      <c r="V68" s="46"/>
      <c r="W68" s="49"/>
      <c r="X68" s="46"/>
      <c r="Y68" s="50"/>
    </row>
    <row r="69" spans="1:25" s="5" customFormat="1" x14ac:dyDescent="0.2">
      <c r="A69" s="61" t="s">
        <v>87</v>
      </c>
      <c r="B69" s="62">
        <v>201</v>
      </c>
      <c r="C69" s="63">
        <v>201</v>
      </c>
      <c r="D69" s="62">
        <v>103092.19434</v>
      </c>
      <c r="E69" s="48">
        <v>331.82389479999995</v>
      </c>
      <c r="F69" s="64">
        <v>1.2505561016159796E-2</v>
      </c>
      <c r="G69" s="48">
        <v>223.59057118991379</v>
      </c>
      <c r="H69" s="48">
        <v>25.70496790049123</v>
      </c>
      <c r="I69" s="48">
        <v>5.225465980018936</v>
      </c>
      <c r="J69" s="48">
        <v>254.52100507042394</v>
      </c>
      <c r="K69" s="48">
        <v>7.6703639809854938</v>
      </c>
      <c r="L69" s="48">
        <v>3.7046814914727197</v>
      </c>
      <c r="M69" s="48">
        <v>2.6358718608919065</v>
      </c>
      <c r="N69" s="48">
        <v>0.99642042568593114</v>
      </c>
      <c r="O69" s="48">
        <v>0.92539124652843263</v>
      </c>
      <c r="P69" s="48">
        <v>0</v>
      </c>
      <c r="Q69" s="48">
        <v>0</v>
      </c>
      <c r="R69" s="48">
        <v>0.16965335989561836</v>
      </c>
      <c r="S69" s="48">
        <v>0</v>
      </c>
      <c r="T69" s="68">
        <v>8.4320183844746079</v>
      </c>
      <c r="U69" s="48">
        <v>0.504834966</v>
      </c>
      <c r="V69" s="48">
        <v>1.6334515596401571</v>
      </c>
      <c r="W69" s="68">
        <f>J69+T69+U69+V69</f>
        <v>265.09130998053865</v>
      </c>
      <c r="X69" s="48">
        <f>W69/E69*10</f>
        <v>7.9889156306937146</v>
      </c>
      <c r="Y69" s="65"/>
    </row>
    <row r="70" spans="1:25" x14ac:dyDescent="0.2">
      <c r="A70" s="43"/>
      <c r="B70" s="44"/>
      <c r="C70" s="44"/>
      <c r="D70" s="44"/>
      <c r="E70" s="46"/>
      <c r="F70" s="47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9"/>
      <c r="U70" s="46"/>
      <c r="V70" s="46"/>
      <c r="W70" s="49"/>
      <c r="X70" s="46"/>
      <c r="Y70" s="50"/>
    </row>
    <row r="71" spans="1:25" s="5" customFormat="1" x14ac:dyDescent="0.2">
      <c r="A71" s="61" t="s">
        <v>88</v>
      </c>
      <c r="B71" s="62">
        <v>4337</v>
      </c>
      <c r="C71" s="63">
        <v>4337</v>
      </c>
      <c r="D71" s="62">
        <v>103010.02000000002</v>
      </c>
      <c r="E71" s="48">
        <v>153.73009206</v>
      </c>
      <c r="F71" s="64">
        <v>5.7936787446694537E-3</v>
      </c>
      <c r="G71" s="48">
        <v>122.09504402749896</v>
      </c>
      <c r="H71" s="48">
        <v>16.516047167151374</v>
      </c>
      <c r="I71" s="48">
        <v>2.3603368894848242</v>
      </c>
      <c r="J71" s="48">
        <v>140.97142808413514</v>
      </c>
      <c r="K71" s="48">
        <v>9.1700607340503488</v>
      </c>
      <c r="L71" s="48">
        <v>1.6734003094749896</v>
      </c>
      <c r="M71" s="48">
        <v>0.51629637216932245</v>
      </c>
      <c r="N71" s="48">
        <v>1.2094778903334125</v>
      </c>
      <c r="O71" s="48">
        <v>1.3393435101888846</v>
      </c>
      <c r="P71" s="48">
        <v>0</v>
      </c>
      <c r="Q71" s="48">
        <v>0</v>
      </c>
      <c r="R71" s="48">
        <v>0</v>
      </c>
      <c r="S71" s="48">
        <v>0.2251356328968559</v>
      </c>
      <c r="T71" s="48">
        <v>4.9636537150634652</v>
      </c>
      <c r="U71" s="48">
        <v>0.20822184999999999</v>
      </c>
      <c r="V71" s="48">
        <v>0</v>
      </c>
      <c r="W71" s="48">
        <f>SUM(W72:W73)</f>
        <v>146.14330364919863</v>
      </c>
      <c r="X71" s="48">
        <f>W71/E71*10</f>
        <v>9.5064864458781244</v>
      </c>
      <c r="Y71" s="65"/>
    </row>
    <row r="72" spans="1:25" s="57" customFormat="1" x14ac:dyDescent="0.2">
      <c r="A72" s="60" t="s">
        <v>89</v>
      </c>
      <c r="B72" s="52">
        <v>4141</v>
      </c>
      <c r="C72" s="53">
        <v>4141</v>
      </c>
      <c r="D72" s="44">
        <v>18182.18</v>
      </c>
      <c r="E72" s="54">
        <v>20.026452929999998</v>
      </c>
      <c r="F72" s="55">
        <v>7.5474380530767958E-4</v>
      </c>
      <c r="G72" s="54">
        <v>18.483225885386627</v>
      </c>
      <c r="H72" s="54">
        <v>3.1644362032043749</v>
      </c>
      <c r="I72" s="54">
        <v>0.3357989899728589</v>
      </c>
      <c r="J72" s="54">
        <v>21.98346107856386</v>
      </c>
      <c r="K72" s="35">
        <v>10.977211568820671</v>
      </c>
      <c r="L72" s="54">
        <v>0.23807030947375446</v>
      </c>
      <c r="M72" s="54">
        <v>7.4568464070628768E-2</v>
      </c>
      <c r="N72" s="54">
        <v>-2.6121266825697886</v>
      </c>
      <c r="O72" s="54">
        <v>7.1366790601159386E-2</v>
      </c>
      <c r="P72" s="54">
        <v>0</v>
      </c>
      <c r="Q72" s="54">
        <v>0</v>
      </c>
      <c r="R72" s="54">
        <v>0</v>
      </c>
      <c r="S72" s="54">
        <v>-1.1198186765950267E-2</v>
      </c>
      <c r="T72" s="49">
        <v>-2.2393193051901958</v>
      </c>
      <c r="U72" s="54">
        <v>1.2841999999999999E-2</v>
      </c>
      <c r="V72" s="54">
        <v>0</v>
      </c>
      <c r="W72" s="58">
        <f>J72+T72+U72+V72</f>
        <v>19.756983773373662</v>
      </c>
      <c r="X72" s="54">
        <f>W72/E72*10</f>
        <v>9.8654433925127769</v>
      </c>
      <c r="Y72" s="56"/>
    </row>
    <row r="73" spans="1:25" s="57" customFormat="1" x14ac:dyDescent="0.2">
      <c r="A73" s="60" t="s">
        <v>90</v>
      </c>
      <c r="B73" s="52">
        <v>196</v>
      </c>
      <c r="C73" s="53">
        <v>196</v>
      </c>
      <c r="D73" s="44">
        <v>84827.840000000011</v>
      </c>
      <c r="E73" s="54">
        <v>133.70363913</v>
      </c>
      <c r="F73" s="55">
        <v>5.0389349393617743E-3</v>
      </c>
      <c r="G73" s="54">
        <v>103.61181814211233</v>
      </c>
      <c r="H73" s="54">
        <v>13.351610963946998</v>
      </c>
      <c r="I73" s="54">
        <v>2.0245378995119654</v>
      </c>
      <c r="J73" s="54">
        <v>118.98796700557129</v>
      </c>
      <c r="K73" s="35">
        <v>8.8993813317137409</v>
      </c>
      <c r="L73" s="54">
        <v>1.4353300000012352</v>
      </c>
      <c r="M73" s="54">
        <v>0.44172790809869367</v>
      </c>
      <c r="N73" s="54">
        <v>3.8216045729032011</v>
      </c>
      <c r="O73" s="54">
        <v>1.2679767195877252</v>
      </c>
      <c r="P73" s="54">
        <v>0</v>
      </c>
      <c r="Q73" s="54">
        <v>0</v>
      </c>
      <c r="R73" s="54">
        <v>0</v>
      </c>
      <c r="S73" s="54">
        <v>0.23633381966280617</v>
      </c>
      <c r="T73" s="49">
        <v>7.202973020253661</v>
      </c>
      <c r="U73" s="54">
        <v>0.19537984999999999</v>
      </c>
      <c r="V73" s="54">
        <v>0</v>
      </c>
      <c r="W73" s="58">
        <f>J73+T73+U73+V73</f>
        <v>126.38631987582495</v>
      </c>
      <c r="X73" s="54">
        <f>W73/E73*10</f>
        <v>9.4527210103039589</v>
      </c>
      <c r="Y73" s="56"/>
    </row>
    <row r="74" spans="1:25" x14ac:dyDescent="0.2">
      <c r="A74" s="43"/>
      <c r="B74" s="44"/>
      <c r="C74" s="44"/>
      <c r="D74" s="44"/>
      <c r="E74" s="46"/>
      <c r="F74" s="47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9"/>
      <c r="U74" s="46"/>
      <c r="V74" s="46"/>
      <c r="W74" s="49"/>
      <c r="X74" s="46"/>
      <c r="Y74" s="50"/>
    </row>
    <row r="75" spans="1:25" s="5" customFormat="1" x14ac:dyDescent="0.2">
      <c r="A75" s="61" t="s">
        <v>91</v>
      </c>
      <c r="B75" s="62">
        <v>0</v>
      </c>
      <c r="C75" s="63">
        <v>0</v>
      </c>
      <c r="D75" s="62">
        <v>0</v>
      </c>
      <c r="E75" s="48">
        <v>1.0000000000000001E-5</v>
      </c>
      <c r="F75" s="64">
        <v>3.7687343232762874E-10</v>
      </c>
      <c r="G75" s="48">
        <v>1.0174438106003282E-7</v>
      </c>
      <c r="H75" s="48">
        <v>0</v>
      </c>
      <c r="I75" s="48">
        <v>0</v>
      </c>
      <c r="J75" s="48">
        <v>1.0174438106003282E-7</v>
      </c>
      <c r="K75" s="48"/>
      <c r="L75" s="48">
        <v>0</v>
      </c>
      <c r="M75" s="48">
        <v>0</v>
      </c>
      <c r="N75" s="48">
        <v>1.0247118688492976E-7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68">
        <v>1.0247118688492976E-7</v>
      </c>
      <c r="U75" s="48">
        <v>0</v>
      </c>
      <c r="V75" s="48">
        <v>0</v>
      </c>
      <c r="W75" s="68">
        <f>J75+T75+U75+V75</f>
        <v>2.0421556794496258E-7</v>
      </c>
      <c r="X75" s="48"/>
      <c r="Y75" s="65"/>
    </row>
    <row r="76" spans="1:25" x14ac:dyDescent="0.2">
      <c r="A76" s="43"/>
      <c r="B76" s="52"/>
      <c r="C76" s="45"/>
      <c r="D76" s="52"/>
      <c r="E76" s="54"/>
      <c r="F76" s="47"/>
      <c r="G76" s="54"/>
      <c r="H76" s="54"/>
      <c r="I76" s="54"/>
      <c r="J76" s="46"/>
      <c r="K76" s="46"/>
      <c r="L76" s="54"/>
      <c r="M76" s="54"/>
      <c r="N76" s="54"/>
      <c r="O76" s="54"/>
      <c r="P76" s="54"/>
      <c r="Q76" s="54"/>
      <c r="R76" s="54"/>
      <c r="S76" s="54"/>
      <c r="T76" s="49"/>
      <c r="U76" s="54"/>
      <c r="V76" s="54"/>
      <c r="W76" s="49"/>
      <c r="X76" s="46"/>
      <c r="Y76" s="50"/>
    </row>
    <row r="77" spans="1:25" x14ac:dyDescent="0.2">
      <c r="A77" s="61" t="s">
        <v>92</v>
      </c>
      <c r="B77" s="62">
        <v>39</v>
      </c>
      <c r="C77" s="63">
        <v>39</v>
      </c>
      <c r="D77" s="62">
        <v>693.8</v>
      </c>
      <c r="E77" s="48">
        <v>0.53230934000000008</v>
      </c>
      <c r="F77" s="64"/>
      <c r="G77" s="48">
        <v>0.33216433956658198</v>
      </c>
      <c r="H77" s="48">
        <v>5.5820760540031635E-2</v>
      </c>
      <c r="I77" s="48">
        <v>4.6034270231494744E-4</v>
      </c>
      <c r="J77" s="48">
        <v>0.38844544280892856</v>
      </c>
      <c r="K77" s="48"/>
      <c r="L77" s="48">
        <v>3.2636765707056456E-4</v>
      </c>
      <c r="M77" s="48">
        <v>0</v>
      </c>
      <c r="N77" s="48">
        <v>1.7977899577398695</v>
      </c>
      <c r="O77" s="48">
        <v>7.0193718575836836E-6</v>
      </c>
      <c r="P77" s="48">
        <v>0</v>
      </c>
      <c r="Q77" s="48">
        <v>0</v>
      </c>
      <c r="R77" s="48">
        <v>0</v>
      </c>
      <c r="S77" s="48">
        <v>0</v>
      </c>
      <c r="T77" s="68">
        <v>1.7981233447687976</v>
      </c>
      <c r="U77" s="48">
        <v>2.3E-3</v>
      </c>
      <c r="V77" s="48">
        <v>0</v>
      </c>
      <c r="W77" s="68">
        <f>J77+T77+U77+V77</f>
        <v>2.188868787577726</v>
      </c>
      <c r="X77" s="48"/>
      <c r="Y77" s="65"/>
    </row>
    <row r="78" spans="1:25" x14ac:dyDescent="0.2">
      <c r="A78" s="60" t="s">
        <v>93</v>
      </c>
      <c r="B78" s="52">
        <v>37</v>
      </c>
      <c r="C78" s="53">
        <v>37</v>
      </c>
      <c r="D78" s="52">
        <v>467</v>
      </c>
      <c r="E78" s="54">
        <v>0.30855032999999998</v>
      </c>
      <c r="F78" s="64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68"/>
      <c r="U78" s="48"/>
      <c r="V78" s="48"/>
      <c r="W78" s="68"/>
      <c r="X78" s="48"/>
      <c r="Y78" s="65"/>
    </row>
    <row r="79" spans="1:25" x14ac:dyDescent="0.2">
      <c r="A79" s="60" t="s">
        <v>93</v>
      </c>
      <c r="B79" s="52">
        <v>2</v>
      </c>
      <c r="C79" s="53">
        <v>2</v>
      </c>
      <c r="D79" s="52">
        <v>226.8</v>
      </c>
      <c r="E79" s="54">
        <v>0.22375901000000004</v>
      </c>
      <c r="F79" s="64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68"/>
      <c r="U79" s="48"/>
      <c r="V79" s="48"/>
      <c r="W79" s="68"/>
      <c r="X79" s="48"/>
      <c r="Y79" s="65"/>
    </row>
    <row r="80" spans="1:25" x14ac:dyDescent="0.2">
      <c r="A80" s="43"/>
      <c r="B80" s="52"/>
      <c r="C80" s="45"/>
      <c r="D80" s="52"/>
      <c r="E80" s="54"/>
      <c r="F80" s="47"/>
      <c r="G80" s="54"/>
      <c r="H80" s="54"/>
      <c r="I80" s="54"/>
      <c r="J80" s="46"/>
      <c r="K80" s="46"/>
      <c r="L80" s="54"/>
      <c r="M80" s="54"/>
      <c r="N80" s="54"/>
      <c r="O80" s="54"/>
      <c r="P80" s="54"/>
      <c r="Q80" s="54"/>
      <c r="R80" s="54"/>
      <c r="S80" s="54"/>
      <c r="T80" s="49"/>
      <c r="U80" s="54"/>
      <c r="V80" s="54"/>
      <c r="W80" s="49"/>
      <c r="X80" s="46"/>
      <c r="Y80" s="50"/>
    </row>
    <row r="81" spans="1:30" s="5" customFormat="1" x14ac:dyDescent="0.2">
      <c r="A81" s="61" t="s">
        <v>94</v>
      </c>
      <c r="B81" s="71"/>
      <c r="C81" s="71"/>
      <c r="D81" s="71"/>
      <c r="E81" s="72">
        <v>1480.42</v>
      </c>
      <c r="F81" s="64">
        <v>5.5793096668646812E-2</v>
      </c>
      <c r="G81" s="72">
        <v>1028.7752000000003</v>
      </c>
      <c r="H81" s="72"/>
      <c r="I81" s="72"/>
      <c r="J81" s="48">
        <v>1028.7752000000003</v>
      </c>
      <c r="K81" s="48">
        <v>6.9492117101903528</v>
      </c>
      <c r="L81" s="72"/>
      <c r="M81" s="72"/>
      <c r="N81" s="72"/>
      <c r="O81" s="72"/>
      <c r="P81" s="72"/>
      <c r="Q81" s="72"/>
      <c r="R81" s="72"/>
      <c r="S81" s="72"/>
      <c r="T81" s="68">
        <v>0</v>
      </c>
      <c r="U81" s="72"/>
      <c r="V81" s="72"/>
      <c r="W81" s="68">
        <f>J81+T81+U81+V81</f>
        <v>1028.7752000000003</v>
      </c>
      <c r="X81" s="48">
        <f>W81/E81*10</f>
        <v>6.9492117101903528</v>
      </c>
      <c r="Y81" s="65"/>
    </row>
    <row r="82" spans="1:30" x14ac:dyDescent="0.2">
      <c r="A82" s="43"/>
      <c r="B82" s="52"/>
      <c r="C82" s="45"/>
      <c r="D82" s="52"/>
      <c r="E82" s="54"/>
      <c r="F82" s="47"/>
      <c r="G82" s="54"/>
      <c r="H82" s="54"/>
      <c r="I82" s="54"/>
      <c r="J82" s="46"/>
      <c r="K82" s="46"/>
      <c r="L82" s="54"/>
      <c r="M82" s="54"/>
      <c r="N82" s="54"/>
      <c r="O82" s="54"/>
      <c r="P82" s="54"/>
      <c r="Q82" s="54"/>
      <c r="R82" s="54"/>
      <c r="S82" s="54"/>
      <c r="T82" s="49"/>
      <c r="U82" s="54"/>
      <c r="V82" s="54"/>
      <c r="W82" s="49"/>
      <c r="X82" s="46"/>
      <c r="Y82" s="50"/>
    </row>
    <row r="83" spans="1:30" s="5" customFormat="1" ht="17" thickBot="1" x14ac:dyDescent="0.25">
      <c r="A83" s="73" t="s">
        <v>95</v>
      </c>
      <c r="B83" s="74">
        <f>SUM(B11,B23,B37,B41,B45,B49,B53,B57,B61,B65,B69,B71,B75,B77)</f>
        <v>4732937</v>
      </c>
      <c r="C83" s="75">
        <f>B83</f>
        <v>4732937</v>
      </c>
      <c r="D83" s="74">
        <f>SUM(D11,D23,D37,D41,D45,D49,D53,D57,D61,D65,D69,D71,D75,D77)</f>
        <v>17512945.466695581</v>
      </c>
      <c r="E83" s="76">
        <f>SUM(E11,E23,E37,E41,E45,E49,E53,E57,E61,E65,E69,E71,E75,E77,E81)</f>
        <v>26534.107056149995</v>
      </c>
      <c r="F83" s="77">
        <f t="shared" ref="F83" si="48">SUM(F11,F23,F37,F41,F45,F49,F53,F57,F61,F65,F69,F71,F75,F81)</f>
        <v>0.99997993867519752</v>
      </c>
      <c r="G83" s="76">
        <f>SUM(G11,G23,G37,G41,G45,G49,G53,G57,G61,G65,G69,G71,G75,G77,G81)</f>
        <v>18231.948499999991</v>
      </c>
      <c r="H83" s="76">
        <f t="shared" ref="H83:I83" si="49">SUM(H11,H23,H37,H41,H45,H49,H53,H57,H61,H65,H69,H71,H75,H77)</f>
        <v>2630.0253999999995</v>
      </c>
      <c r="I83" s="76">
        <f t="shared" si="49"/>
        <v>351.12229999999994</v>
      </c>
      <c r="J83" s="76">
        <f>SUM(J11,J23,J37,J41,J45,J49,J53,J57,J61,J65,J69,J71,J75,J81,J77)</f>
        <v>21213.096199999993</v>
      </c>
      <c r="K83" s="76">
        <f>J83/E83*10</f>
        <v>7.9946523751901744</v>
      </c>
      <c r="L83" s="76">
        <f t="shared" ref="L83:S83" si="50">SUM(L11,L23,L37,L41,L45,L49,L53,L57,L61,L65,L69,L71,L75,L77)</f>
        <v>248.93402636765765</v>
      </c>
      <c r="M83" s="76">
        <f t="shared" si="50"/>
        <v>26.905800000000003</v>
      </c>
      <c r="N83" s="76">
        <f t="shared" si="50"/>
        <v>-1396.6975999999995</v>
      </c>
      <c r="O83" s="76">
        <f t="shared" si="50"/>
        <v>41.993107019371863</v>
      </c>
      <c r="P83" s="76">
        <f t="shared" si="50"/>
        <v>0</v>
      </c>
      <c r="Q83" s="76">
        <f t="shared" si="50"/>
        <v>0</v>
      </c>
      <c r="R83" s="76">
        <f t="shared" si="50"/>
        <v>3.8315999999999999</v>
      </c>
      <c r="S83" s="76">
        <f t="shared" si="50"/>
        <v>67.126099999999965</v>
      </c>
      <c r="T83" s="76">
        <f>SUM(T11,T23,T37,T41,T45,T49,T53,T57,T61,T65,T69,T71,T75,T77)</f>
        <v>-1007.9069666129697</v>
      </c>
      <c r="U83" s="76">
        <f t="shared" ref="U83:V83" si="51">SUM(U11,U23,U37,U41,U45,U49,U53,U57,U61,U65,U69,U71,U75,U77)</f>
        <v>21.594433630000005</v>
      </c>
      <c r="V83" s="76">
        <f t="shared" si="51"/>
        <v>36.891300000000001</v>
      </c>
      <c r="W83" s="76">
        <f>SUM(W11,W23,W37,W41,W45,W49,W53,W57,W61,W65,W69,W71,W75,W81,W77)</f>
        <v>20263.674967017021</v>
      </c>
      <c r="X83" s="76">
        <f>W83/E83*10</f>
        <v>7.6368407363911528</v>
      </c>
      <c r="Y83" s="78"/>
      <c r="AA83" s="79"/>
      <c r="AB83" s="80"/>
      <c r="AC83" s="13"/>
      <c r="AD83" s="13"/>
    </row>
    <row r="84" spans="1:30" s="5" customFormat="1" x14ac:dyDescent="0.2">
      <c r="A84" s="81"/>
      <c r="B84" s="82"/>
      <c r="C84" s="82"/>
      <c r="D84" s="82"/>
      <c r="E84" s="83"/>
      <c r="F84" s="84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5"/>
    </row>
    <row r="85" spans="1:30" ht="17" thickBot="1" x14ac:dyDescent="0.25">
      <c r="E85" s="86"/>
      <c r="G85" s="8"/>
      <c r="H85" s="87"/>
      <c r="I85" s="8"/>
      <c r="J85" s="88"/>
      <c r="M85" s="8"/>
      <c r="O85" s="8"/>
      <c r="R85" s="8"/>
      <c r="U85" s="8"/>
    </row>
    <row r="86" spans="1:30" ht="17" x14ac:dyDescent="0.2">
      <c r="A86" s="89" t="s">
        <v>96</v>
      </c>
      <c r="B86" s="90">
        <f>W83</f>
        <v>20263.674967017021</v>
      </c>
      <c r="C86" s="91"/>
      <c r="G86" s="88"/>
      <c r="H86" s="87"/>
      <c r="I86" s="87"/>
      <c r="M86" s="87"/>
      <c r="N86" s="87"/>
      <c r="O86" s="87"/>
      <c r="R86" s="87"/>
      <c r="S86" s="87"/>
      <c r="U86" s="87"/>
    </row>
    <row r="87" spans="1:30" ht="17" x14ac:dyDescent="0.2">
      <c r="A87" s="92" t="s">
        <v>97</v>
      </c>
      <c r="B87" s="93">
        <f>S83/2</f>
        <v>33.563049999999983</v>
      </c>
      <c r="G87" s="88"/>
      <c r="H87" s="88"/>
      <c r="R87" s="8"/>
    </row>
    <row r="88" spans="1:30" ht="17" x14ac:dyDescent="0.2">
      <c r="A88" s="92" t="s">
        <v>98</v>
      </c>
      <c r="B88" s="93">
        <f>U83</f>
        <v>21.594433630000005</v>
      </c>
    </row>
    <row r="89" spans="1:30" ht="17" x14ac:dyDescent="0.2">
      <c r="A89" s="92" t="s">
        <v>99</v>
      </c>
      <c r="B89" s="93">
        <f>'[4]F2.2'!J20</f>
        <v>3.8212000000000002</v>
      </c>
    </row>
    <row r="90" spans="1:30" ht="17" x14ac:dyDescent="0.2">
      <c r="A90" s="92" t="s">
        <v>100</v>
      </c>
      <c r="B90" s="93">
        <f>$V$83</f>
        <v>36.891300000000001</v>
      </c>
    </row>
    <row r="91" spans="1:30" ht="18" thickBot="1" x14ac:dyDescent="0.25">
      <c r="A91" s="94" t="s">
        <v>101</v>
      </c>
      <c r="B91" s="95">
        <f>B86-SUM(B87:B90)</f>
        <v>20167.804983387021</v>
      </c>
    </row>
    <row r="93" spans="1:30" x14ac:dyDescent="0.2">
      <c r="A93" s="96" t="s">
        <v>102</v>
      </c>
    </row>
  </sheetData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F2.1</vt:lpstr>
      <vt:lpstr>F2.1!Print_Area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2025-07-03T12:21:49Z</dcterms:created>
  <dcterms:modified xsi:type="dcterms:W3CDTF">2025-07-03T12:22:03Z</dcterms:modified>
</cp:coreProperties>
</file>